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 tabRatio="744"/>
  </bookViews>
  <sheets>
    <sheet name="TĐ thường" sheetId="2" r:id="rId1"/>
    <sheet name="PTG (70%)" sheetId="4" r:id="rId2"/>
    <sheet name="PTG (50%)" sheetId="3" r:id="rId3"/>
    <sheet name="Vay NH" sheetId="6" r:id="rId4"/>
    <sheet name="TĐ thường (PL6 thô)" sheetId="7" r:id="rId5"/>
    <sheet name="PTG (70%) (PL6 thô)" sheetId="9" r:id="rId6"/>
    <sheet name="PTG (50%) (PL6 thô)" sheetId="8" r:id="rId7"/>
  </sheets>
  <externalReferences>
    <externalReference r:id="rId8"/>
    <externalReference r:id="rId9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 l="1"/>
  <c r="G6" i="8"/>
  <c r="G3" i="8"/>
  <c r="G2" i="8"/>
  <c r="D13" i="9"/>
  <c r="G6" i="9"/>
  <c r="G3" i="9"/>
  <c r="G2" i="9"/>
  <c r="D13" i="7"/>
  <c r="G6" i="7"/>
  <c r="G3" i="7"/>
  <c r="G2" i="7"/>
  <c r="D13" i="6"/>
  <c r="F6" i="6"/>
  <c r="F3" i="6"/>
  <c r="F2" i="6"/>
  <c r="D13" i="3"/>
  <c r="F6" i="3"/>
  <c r="F3" i="3"/>
  <c r="F2" i="3"/>
  <c r="D13" i="4"/>
  <c r="F6" i="4"/>
  <c r="F3" i="4"/>
  <c r="F2" i="4"/>
  <c r="D13" i="2"/>
  <c r="F6" i="2"/>
  <c r="F3" i="2"/>
  <c r="F2" i="2"/>
  <c r="F39" i="8" l="1"/>
  <c r="F37" i="9"/>
  <c r="D18" i="9" l="1"/>
  <c r="D18" i="8"/>
  <c r="D18" i="4"/>
  <c r="D18" i="3"/>
  <c r="D18" i="6"/>
  <c r="H20" i="9" l="1"/>
  <c r="B5" i="9"/>
  <c r="B7" i="9" s="1"/>
  <c r="D11" i="9"/>
  <c r="D12" i="9"/>
  <c r="D24" i="9" s="1"/>
  <c r="H20" i="8"/>
  <c r="B5" i="8"/>
  <c r="B7" i="8" s="1"/>
  <c r="D11" i="8"/>
  <c r="D12" i="8"/>
  <c r="D24" i="8" s="1"/>
  <c r="H20" i="7"/>
  <c r="D18" i="7"/>
  <c r="B5" i="7"/>
  <c r="B8" i="7" s="1"/>
  <c r="D11" i="7"/>
  <c r="D12" i="7"/>
  <c r="D23" i="7" s="1"/>
  <c r="B5" i="6"/>
  <c r="B7" i="6" s="1"/>
  <c r="D11" i="6"/>
  <c r="D12" i="6"/>
  <c r="D18" i="2"/>
  <c r="D19" i="9" l="1"/>
  <c r="D17" i="9"/>
  <c r="G5" i="9"/>
  <c r="D14" i="9" s="1"/>
  <c r="D15" i="9" s="1"/>
  <c r="B8" i="9"/>
  <c r="B6" i="9"/>
  <c r="D19" i="8"/>
  <c r="D17" i="8"/>
  <c r="G5" i="8"/>
  <c r="D14" i="8" s="1"/>
  <c r="D15" i="8" s="1"/>
  <c r="B8" i="8"/>
  <c r="B6" i="8"/>
  <c r="D19" i="7"/>
  <c r="D17" i="7"/>
  <c r="B6" i="7"/>
  <c r="B7" i="7"/>
  <c r="G5" i="7"/>
  <c r="D14" i="7" s="1"/>
  <c r="D15" i="7" s="1"/>
  <c r="D19" i="6"/>
  <c r="D17" i="6"/>
  <c r="F5" i="6"/>
  <c r="D14" i="6" s="1"/>
  <c r="D15" i="6" s="1"/>
  <c r="B8" i="6"/>
  <c r="B6" i="6"/>
  <c r="G20" i="4"/>
  <c r="B5" i="4"/>
  <c r="B7" i="4" s="1"/>
  <c r="D11" i="4"/>
  <c r="D12" i="4"/>
  <c r="D20" i="9" l="1"/>
  <c r="D20" i="8"/>
  <c r="D20" i="7"/>
  <c r="D21" i="7" s="1"/>
  <c r="D19" i="4"/>
  <c r="D17" i="4"/>
  <c r="F5" i="4"/>
  <c r="D14" i="4" s="1"/>
  <c r="D15" i="4" s="1"/>
  <c r="B8" i="4"/>
  <c r="B6" i="4"/>
  <c r="D22" i="7" l="1"/>
  <c r="D21" i="9"/>
  <c r="D22" i="9" s="1"/>
  <c r="D23" i="9" s="1"/>
  <c r="D21" i="8"/>
  <c r="D22" i="8" s="1"/>
  <c r="D23" i="8" s="1"/>
  <c r="D20" i="6"/>
  <c r="D21" i="6" s="1"/>
  <c r="D20" i="4"/>
  <c r="E23" i="9" l="1"/>
  <c r="D25" i="9"/>
  <c r="E23" i="8"/>
  <c r="D25" i="8"/>
  <c r="E22" i="7"/>
  <c r="D24" i="7"/>
  <c r="D22" i="6"/>
  <c r="D23" i="6" s="1"/>
  <c r="D25" i="6"/>
  <c r="D30" i="6" s="1"/>
  <c r="D21" i="4"/>
  <c r="D22" i="4" s="1"/>
  <c r="D23" i="4" l="1"/>
  <c r="E26" i="9"/>
  <c r="E27" i="9" s="1"/>
  <c r="D29" i="9"/>
  <c r="D34" i="9" s="1"/>
  <c r="D26" i="9"/>
  <c r="D27" i="9" s="1"/>
  <c r="D29" i="8"/>
  <c r="D36" i="8" s="1"/>
  <c r="D26" i="8"/>
  <c r="D27" i="8" s="1"/>
  <c r="E26" i="8"/>
  <c r="E27" i="8" s="1"/>
  <c r="D28" i="7"/>
  <c r="D36" i="7" s="1"/>
  <c r="D25" i="7"/>
  <c r="D26" i="7" s="1"/>
  <c r="E25" i="7"/>
  <c r="E26" i="7" s="1"/>
  <c r="D29" i="6"/>
  <c r="D27" i="6"/>
  <c r="D24" i="6"/>
  <c r="D28" i="6"/>
  <c r="D24" i="4"/>
  <c r="D25" i="4" s="1"/>
  <c r="D30" i="4" s="1"/>
  <c r="D27" i="4"/>
  <c r="D32" i="4" s="1"/>
  <c r="G27" i="8"/>
  <c r="G36" i="7"/>
  <c r="G36" i="8"/>
  <c r="G27" i="9"/>
  <c r="G34" i="9"/>
  <c r="D37" i="8" l="1"/>
  <c r="D35" i="9"/>
  <c r="E35" i="7"/>
  <c r="E32" i="7"/>
  <c r="D32" i="7" s="1"/>
  <c r="F32" i="7" s="1"/>
  <c r="E33" i="7"/>
  <c r="D33" i="7" s="1"/>
  <c r="F33" i="7" s="1"/>
  <c r="E31" i="7"/>
  <c r="D31" i="7" s="1"/>
  <c r="F31" i="7" s="1"/>
  <c r="D37" i="7"/>
  <c r="F37" i="7" s="1"/>
  <c r="D28" i="9"/>
  <c r="E32" i="9"/>
  <c r="D32" i="9" s="1"/>
  <c r="F32" i="9" s="1"/>
  <c r="E35" i="9"/>
  <c r="E31" i="9"/>
  <c r="D31" i="9" s="1"/>
  <c r="F31" i="9" s="1"/>
  <c r="D28" i="8"/>
  <c r="E35" i="8"/>
  <c r="E33" i="8"/>
  <c r="D33" i="8" s="1"/>
  <c r="F33" i="8" s="1"/>
  <c r="E32" i="8"/>
  <c r="E31" i="8"/>
  <c r="D31" i="8" s="1"/>
  <c r="F31" i="8" s="1"/>
  <c r="E34" i="8"/>
  <c r="D34" i="8" s="1"/>
  <c r="F34" i="8" s="1"/>
  <c r="D31" i="6"/>
  <c r="D27" i="7"/>
  <c r="E34" i="7"/>
  <c r="D34" i="7" s="1"/>
  <c r="F34" i="7" s="1"/>
  <c r="E37" i="7"/>
  <c r="E30" i="7"/>
  <c r="D30" i="7" s="1"/>
  <c r="F30" i="7" s="1"/>
  <c r="D31" i="4"/>
  <c r="D29" i="4"/>
  <c r="D26" i="4"/>
  <c r="G37" i="8"/>
  <c r="G35" i="9"/>
  <c r="G37" i="7"/>
  <c r="F37" i="8" l="1"/>
  <c r="F35" i="9"/>
  <c r="D35" i="7"/>
  <c r="D33" i="9"/>
  <c r="E37" i="8"/>
  <c r="D32" i="8"/>
  <c r="F32" i="8" s="1"/>
  <c r="D33" i="4"/>
  <c r="G35" i="7"/>
  <c r="G33" i="9"/>
  <c r="D35" i="8" l="1"/>
  <c r="G20" i="3"/>
  <c r="B5" i="3"/>
  <c r="B7" i="3" s="1"/>
  <c r="D11" i="3"/>
  <c r="D12" i="3"/>
  <c r="G35" i="8"/>
  <c r="D19" i="3" l="1"/>
  <c r="D17" i="3"/>
  <c r="F5" i="3"/>
  <c r="D14" i="3" s="1"/>
  <c r="D15" i="3" s="1"/>
  <c r="B8" i="3"/>
  <c r="B6" i="3"/>
  <c r="D20" i="3" l="1"/>
  <c r="G20" i="2"/>
  <c r="D21" i="3" l="1"/>
  <c r="D22" i="3" s="1"/>
  <c r="D23" i="3" s="1"/>
  <c r="B5" i="2"/>
  <c r="B7" i="2" s="1"/>
  <c r="D11" i="2"/>
  <c r="D12" i="2"/>
  <c r="D24" i="3" l="1"/>
  <c r="D25" i="3" s="1"/>
  <c r="D27" i="3"/>
  <c r="D34" i="3" s="1"/>
  <c r="D17" i="2"/>
  <c r="D19" i="2"/>
  <c r="F5" i="2"/>
  <c r="D14" i="2" s="1"/>
  <c r="D15" i="2" s="1"/>
  <c r="B8" i="2"/>
  <c r="B6" i="2"/>
  <c r="D20" i="2" l="1"/>
  <c r="D30" i="3"/>
  <c r="D29" i="3"/>
  <c r="D33" i="3"/>
  <c r="D31" i="3"/>
  <c r="D26" i="3"/>
  <c r="D32" i="3"/>
  <c r="D35" i="3" l="1"/>
  <c r="D21" i="2"/>
  <c r="D22" i="2" l="1"/>
  <c r="D23" i="2" s="1"/>
  <c r="D24" i="2" s="1"/>
  <c r="D26" i="2" l="1"/>
  <c r="D34" i="2" s="1"/>
  <c r="D31" i="2"/>
  <c r="D29" i="2"/>
  <c r="D30" i="2"/>
  <c r="D28" i="2"/>
  <c r="D33" i="2"/>
  <c r="D32" i="2"/>
  <c r="D25" i="2"/>
  <c r="D35" i="2" l="1"/>
</calcChain>
</file>

<file path=xl/sharedStrings.xml><?xml version="1.0" encoding="utf-8"?>
<sst xmlns="http://schemas.openxmlformats.org/spreadsheetml/2006/main" count="402" uniqueCount="93">
  <si>
    <t>Tầng</t>
  </si>
  <si>
    <t>Tòa</t>
  </si>
  <si>
    <t>Mã căn</t>
  </si>
  <si>
    <t>Diện tích thông thủy (m2)</t>
  </si>
  <si>
    <t>B26.12</t>
  </si>
  <si>
    <t>Chỉ điền mã căn Ví Dụ A3.05, các ô khác tự nhảy công thức</t>
  </si>
  <si>
    <t>PHIẾU TÍNH GIÁ</t>
  </si>
  <si>
    <t>Diện tích</t>
  </si>
  <si>
    <t>Đơn giá có VAT</t>
  </si>
  <si>
    <t>Đơn giá tiền SDĐ</t>
  </si>
  <si>
    <t>Mã căn hộ</t>
  </si>
  <si>
    <t>Tổng tiền SDĐ</t>
  </si>
  <si>
    <t>Vị trí căn</t>
  </si>
  <si>
    <t>Căn</t>
  </si>
  <si>
    <t>STT</t>
  </si>
  <si>
    <t>Nội dung</t>
  </si>
  <si>
    <t>Giá trị</t>
  </si>
  <si>
    <t>Số tiền</t>
  </si>
  <si>
    <t>I.</t>
  </si>
  <si>
    <t>Giá bán căn hộ</t>
  </si>
  <si>
    <t>Đơn giá/m2 đã bao gồm VAT</t>
  </si>
  <si>
    <t>Giá bán căn hộ đã bao gồm VAT</t>
  </si>
  <si>
    <t xml:space="preserve">Thuế VAT </t>
  </si>
  <si>
    <t>Giá bán căn hộ trước VAT</t>
  </si>
  <si>
    <t>II.</t>
  </si>
  <si>
    <t xml:space="preserve">Chính sách chiết khấu thương mại </t>
  </si>
  <si>
    <t xml:space="preserve">Chiết khấu bàn giao thô (nếu có) </t>
  </si>
  <si>
    <t>Lưu ý: Điền số 1 tại cột giá trị nếu có CK</t>
  </si>
  <si>
    <t>Khuyến mại theo mã căn hộ (nếu có)</t>
  </si>
  <si>
    <t>Khuyến mại phí dịch vụ (nếu có)</t>
  </si>
  <si>
    <t>Lưu ý: Số năm tự nhảy công thức (Đối chiếu lại với CS BH)</t>
  </si>
  <si>
    <t>Khuyến mại mua số lượng nhiều (nếu có)</t>
  </si>
  <si>
    <t>Giá bán căn hộ sau chiết khấu trước VAT</t>
  </si>
  <si>
    <t>Giá bán căn hộ sau chiết khấu sau VAT</t>
  </si>
  <si>
    <t>Đơn giá/m2 đã bao gồm VAT sau chiết khấu</t>
  </si>
  <si>
    <t>Phí bảo trì</t>
  </si>
  <si>
    <t>Tiến độ thanh toán</t>
  </si>
  <si>
    <t>Đợt 1: 15% Giá bán căn hộ (đã bao gồm VAT)</t>
  </si>
  <si>
    <t>Ngay khi ký HĐMB</t>
  </si>
  <si>
    <t>Đợt 2: 15% Giá bán căn hộ (đã bao gồm VAT)</t>
  </si>
  <si>
    <t>Đợt 3: 10% Giá bán căn hộ (đã bao gồm VAT)</t>
  </si>
  <si>
    <t>Khi thi công đến sàn tầng mái (dự kiến 15/06/2020)</t>
  </si>
  <si>
    <t>Đợt 4: 10% Giá bán căn hộ (đã bao gồm VAT)</t>
  </si>
  <si>
    <t>Sau 02 tháng kể từ ngày thi công đến sàn tầng mái (dự kiến 15/8/2020)</t>
  </si>
  <si>
    <t>Đợt 5: 10% Giá bán căn hộ (đã bao gồm VAT)</t>
  </si>
  <si>
    <t>Sau 04 tháng kể từ ngày thi công đến sàn tầng mái (dự kiến 15/10/2020)</t>
  </si>
  <si>
    <t>Sau 06 tháng kể từ ngày thi công đến sàn tầng mái (dự kiến 15/12/2020)</t>
  </si>
  <si>
    <t>Bàn giao nhà (Quý 1/2021)</t>
  </si>
  <si>
    <t>Lưu ý: Điền 1% khi KH mua số lượng nhiều</t>
  </si>
  <si>
    <t>Ngày: 26/02/2020</t>
  </si>
  <si>
    <t xml:space="preserve">CSBH </t>
  </si>
  <si>
    <t>Đợt 1: 30% Giá bán căn hộ (đã bao gồm VAT)</t>
  </si>
  <si>
    <t>Đợt 2: 20% Giá bán căn hộ (đã bao gồm VAT)</t>
  </si>
  <si>
    <t>Sau 01 ngày kể từ ngày ký HĐMB</t>
  </si>
  <si>
    <t>Đợt 5 25% Giá bán căn hộ (đã bao gồm VAT) và Kinh phí bảo trì</t>
  </si>
  <si>
    <t>Đợt 6: 5% Giá bán căn hộ (đã bao gồm VAT)</t>
  </si>
  <si>
    <t>Đợt 3 25% Giá bán căn hộ (đã bao gồm VAT) và Kinh phí bảo trì</t>
  </si>
  <si>
    <t>Đợt 4: 5% Giá bán căn hộ (đã bao gồm VAT)</t>
  </si>
  <si>
    <t>Khuyến mại TT bằng vốn tự có (nếu có)</t>
  </si>
  <si>
    <t>Khuyến mại TT theo tiến độ (không vay NH)</t>
  </si>
  <si>
    <t>B12.07</t>
  </si>
  <si>
    <t>B17.09</t>
  </si>
  <si>
    <t>B36.06</t>
  </si>
  <si>
    <t>Giá trị hoàn thiện căn hộ</t>
  </si>
  <si>
    <t>Giá bán căn hộ sau chiết khấu có hoàn thiện trước VAT</t>
  </si>
  <si>
    <t>Đợt 2: 40% Giá bán căn hộ (đã bao gồm VAT)</t>
  </si>
  <si>
    <t>Theo thời hạn tại TB bàn giao sổ đỏ</t>
  </si>
  <si>
    <t>Đợt 3: 15% Giá bán căn hộ (đã bao gồm VAT)</t>
  </si>
  <si>
    <t>Đợt 4: 15% Giá bán căn hộ (đã bao gồm VAT)</t>
  </si>
  <si>
    <t>Đợt 7: 5% Giá bán căn hộ (đã bao gồm VAT)</t>
  </si>
  <si>
    <t>Lưu ý: Điền số theo CSBH nếu có CK</t>
  </si>
  <si>
    <t>Lưu ý: Điền số 1 khi KH mua số lượng nhiều</t>
  </si>
  <si>
    <t>Đợt 6: 25% Giá bán căn hộ (đã bao gồm VAT) và Kinh phí bảo trì</t>
  </si>
  <si>
    <t>Đợt 1: 70% Giá bán căn hộ (đã bao gồm VAT)</t>
  </si>
  <si>
    <t>30% KH giải ngân bằng vốn tự có ngay khi ký HĐMB</t>
  </si>
  <si>
    <t>40% Ngân hàng giải ngân theo CS hỗ trợ lãi suất của CĐT</t>
  </si>
  <si>
    <t>Đợt 2: 25% Giá bán căn hộ (đã bao gồm VAT) và Kinh phí bảo trì</t>
  </si>
  <si>
    <t>Đợt 3: 5% Giá bán căn hộ (đã bao gồm VAT)</t>
  </si>
  <si>
    <t>Đợt 1: 13% Giá bán căn hộ (đã bao gồm VAT)</t>
  </si>
  <si>
    <t>Đợt 2: 13% Giá bán căn hộ (đã bao gồm VAT)</t>
  </si>
  <si>
    <t>Đợt 3: 13% Giá bán căn hộ (đã bao gồm VAT)</t>
  </si>
  <si>
    <t>Đợt 4: 13% Giá bán căn hộ (đã bao gồm VAT)</t>
  </si>
  <si>
    <t>Đợt 5: 8% Giá bán căn hộ (đã bao gồm VAT)</t>
  </si>
  <si>
    <t>Đợt 6: 35% Giá bán căn hộ (đã bao gồm VAT), chi phí hoàn thiện và Kinh phí bảo trì</t>
  </si>
  <si>
    <t>Đợt 1: 25% Giá bán căn hộ (đã bao gồm VAT)</t>
  </si>
  <si>
    <t>Đợt 2: 33% Giá bán căn hộ (đã bao gồm VAT)</t>
  </si>
  <si>
    <t>Đợt 3: 37% Giá bán căn hộ (đã bao gồm VAT), chi phí hoàn thiện và Kinh phí bảo trì</t>
  </si>
  <si>
    <t>Đợt 2: 17% Giá bán căn hộ (đã bao gồm VAT)</t>
  </si>
  <si>
    <t>Đợt 3: 8% Giá bán căn hộ (đã bao gồm VAT)</t>
  </si>
  <si>
    <t>Đợt 4: 8% Giá bán căn hộ (đã bao gồm VAT)</t>
  </si>
  <si>
    <t>Đợt 5: 37% Giá bán căn hộ (đã bao gồm VAT), chi phí hoàn thiện và Kinh phí bảo trì</t>
  </si>
  <si>
    <t>A12.04</t>
  </si>
  <si>
    <t>Ngày: 26/03/2020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</si>
</sst>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,##0\ _₫_-;\-* #,##0\ _₫_-;_-* &quot;-&quot;??\ _₫_-;_-@_-"/>
    <numFmt numFmtId="167" formatCode="_-* #,##0.0\ _₫_-;\-* #,##0.0\ _₫_-;_-* &quot;-&quot;??\ _₫_-;_-@_-"/>
    <numFmt numFmtId="168" formatCode="_-* #,##0.0\ _₫_-;\-* #,##0.0\ _₫_-;_-* &quot;-&quot;?\ _₫_-;_-@_-"/>
    <numFmt numFmtId="169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1" applyFont="1" applyAlignment="1">
      <alignment horizontal="center"/>
    </xf>
    <xf numFmtId="0" fontId="4" fillId="0" borderId="0" xfId="1" applyFont="1"/>
    <xf numFmtId="166" fontId="4" fillId="0" borderId="0" xfId="2" applyNumberFormat="1" applyFont="1"/>
    <xf numFmtId="0" fontId="4" fillId="0" borderId="1" xfId="1" applyFont="1" applyBorder="1"/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6" fontId="4" fillId="0" borderId="1" xfId="2" applyNumberFormat="1" applyFont="1" applyBorder="1" applyAlignment="1">
      <alignment horizontal="right"/>
    </xf>
    <xf numFmtId="0" fontId="4" fillId="0" borderId="0" xfId="1" applyFont="1" applyBorder="1" applyAlignment="1"/>
    <xf numFmtId="0" fontId="4" fillId="0" borderId="3" xfId="1" applyFont="1" applyBorder="1" applyAlignment="1"/>
    <xf numFmtId="0" fontId="4" fillId="0" borderId="0" xfId="1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6" fontId="4" fillId="0" borderId="1" xfId="2" applyNumberFormat="1" applyFont="1" applyBorder="1"/>
    <xf numFmtId="166" fontId="3" fillId="0" borderId="1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4" fillId="0" borderId="0" xfId="1" applyFont="1" applyBorder="1"/>
    <xf numFmtId="167" fontId="4" fillId="0" borderId="1" xfId="2" applyNumberFormat="1" applyFont="1" applyBorder="1" applyAlignment="1">
      <alignment horizontal="right"/>
    </xf>
    <xf numFmtId="168" fontId="4" fillId="0" borderId="0" xfId="1" applyNumberFormat="1" applyFont="1" applyBorder="1"/>
    <xf numFmtId="0" fontId="3" fillId="0" borderId="1" xfId="1" applyFont="1" applyBorder="1"/>
    <xf numFmtId="0" fontId="4" fillId="3" borderId="0" xfId="1" applyFont="1" applyFill="1"/>
    <xf numFmtId="0" fontId="3" fillId="0" borderId="0" xfId="1" applyFont="1" applyBorder="1"/>
    <xf numFmtId="166" fontId="4" fillId="0" borderId="0" xfId="2" applyNumberFormat="1" applyFont="1" applyBorder="1"/>
    <xf numFmtId="169" fontId="4" fillId="0" borderId="1" xfId="1" applyNumberFormat="1" applyFont="1" applyBorder="1"/>
    <xf numFmtId="0" fontId="7" fillId="2" borderId="1" xfId="1" applyFont="1" applyFill="1" applyBorder="1"/>
    <xf numFmtId="166" fontId="7" fillId="2" borderId="1" xfId="2" applyNumberFormat="1" applyFont="1" applyFill="1" applyBorder="1"/>
    <xf numFmtId="166" fontId="7" fillId="2" borderId="1" xfId="2" applyNumberFormat="1" applyFont="1" applyFill="1" applyBorder="1" applyAlignment="1">
      <alignment horizontal="right"/>
    </xf>
    <xf numFmtId="0" fontId="7" fillId="2" borderId="0" xfId="1" applyFont="1" applyFill="1" applyBorder="1" applyAlignment="1">
      <alignment horizontal="left" wrapText="1"/>
    </xf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/>
    <xf numFmtId="9" fontId="7" fillId="2" borderId="0" xfId="1" applyNumberFormat="1" applyFont="1" applyFill="1" applyBorder="1"/>
    <xf numFmtId="0" fontId="7" fillId="2" borderId="0" xfId="1" applyFont="1" applyFill="1"/>
    <xf numFmtId="0" fontId="7" fillId="0" borderId="1" xfId="1" applyFont="1" applyBorder="1"/>
    <xf numFmtId="166" fontId="7" fillId="0" borderId="1" xfId="2" applyNumberFormat="1" applyFont="1" applyBorder="1"/>
    <xf numFmtId="166" fontId="7" fillId="0" borderId="1" xfId="2" applyNumberFormat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7" fillId="0" borderId="0" xfId="1" applyFont="1"/>
    <xf numFmtId="9" fontId="7" fillId="0" borderId="1" xfId="1" applyNumberFormat="1" applyFont="1" applyBorder="1"/>
    <xf numFmtId="166" fontId="7" fillId="0" borderId="0" xfId="1" applyNumberFormat="1" applyFont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165" fontId="4" fillId="0" borderId="1" xfId="2" applyNumberFormat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14" fontId="4" fillId="0" borderId="0" xfId="1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6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43" fontId="4" fillId="0" borderId="0" xfId="1" applyNumberFormat="1" applyFont="1"/>
    <xf numFmtId="9" fontId="4" fillId="0" borderId="0" xfId="7" applyFont="1"/>
    <xf numFmtId="9" fontId="4" fillId="0" borderId="0" xfId="7" applyNumberFormat="1" applyFont="1"/>
    <xf numFmtId="0" fontId="4" fillId="3" borderId="2" xfId="1" applyFont="1" applyFill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</cellXfs>
  <cellStyles count="8">
    <cellStyle name="Comma [0] 2" xfId="3"/>
    <cellStyle name="Comma 2" xfId="2"/>
    <cellStyle name="Comma 3" xfId="4"/>
    <cellStyle name="Normal" xfId="0" builtinId="0"/>
    <cellStyle name="Normal 2" xfId="1"/>
    <cellStyle name="Normal 3" xfId="5"/>
    <cellStyle name="Normal 4" xfId="6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UYET\Downloads\Ba&#777;ng%20gia&#769;%2026.3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vnTools\Ufunctions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giá"/>
    </sheetNames>
    <sheetDataSet>
      <sheetData sheetId="0">
        <row r="1">
          <cell r="E1" t="str">
            <v>Mã căn</v>
          </cell>
          <cell r="F1" t="str">
            <v>Loại căn</v>
          </cell>
          <cell r="G1" t="str">
            <v>Hướng Lô gia</v>
          </cell>
          <cell r="H1" t="str">
            <v>Diện tích thông thủy (m2)</v>
          </cell>
          <cell r="I1" t="str">
            <v>Giá bán Chưa VAT
(vnđ/m2)</v>
          </cell>
          <cell r="J1" t="str">
            <v>Giá bán Chưa VAT
(vnđ/căn)</v>
          </cell>
          <cell r="K1" t="str">
            <v>Giá bán Có VAT
(vnđ/m2)</v>
          </cell>
          <cell r="L1" t="str">
            <v>Giá bán Có VAT
(vnđ/căn)</v>
          </cell>
        </row>
        <row r="2">
          <cell r="E2" t="str">
            <v>A5.02</v>
          </cell>
          <cell r="F2" t="str">
            <v>3 PN</v>
          </cell>
          <cell r="G2" t="str">
            <v>ĐB - ĐN</v>
          </cell>
          <cell r="H2">
            <v>101.1</v>
          </cell>
          <cell r="I2">
            <v>43319830.909090906</v>
          </cell>
          <cell r="J2">
            <v>4379634904.90909</v>
          </cell>
          <cell r="K2">
            <v>47445479.5</v>
          </cell>
          <cell r="L2">
            <v>4796737977.4499998</v>
          </cell>
        </row>
        <row r="3">
          <cell r="E3" t="str">
            <v>A5.06</v>
          </cell>
          <cell r="F3" t="str">
            <v>3 PN</v>
          </cell>
          <cell r="G3" t="str">
            <v>TN</v>
          </cell>
          <cell r="H3">
            <v>100.9</v>
          </cell>
          <cell r="I3">
            <v>41302656.818181813</v>
          </cell>
          <cell r="J3">
            <v>4167438072.954545</v>
          </cell>
          <cell r="K3">
            <v>45226588</v>
          </cell>
          <cell r="L3">
            <v>4563362729.1999998</v>
          </cell>
        </row>
        <row r="4">
          <cell r="E4" t="str">
            <v>B5.03</v>
          </cell>
          <cell r="F4" t="str">
            <v>3 PN</v>
          </cell>
          <cell r="G4" t="str">
            <v>ĐB - TB</v>
          </cell>
          <cell r="H4">
            <v>105.7</v>
          </cell>
          <cell r="I4">
            <v>42504047.727272727</v>
          </cell>
          <cell r="J4">
            <v>4492677844.772727</v>
          </cell>
          <cell r="K4">
            <v>46548118</v>
          </cell>
          <cell r="L4">
            <v>4920136072.6000004</v>
          </cell>
        </row>
        <row r="5">
          <cell r="E5" t="str">
            <v>B5.05</v>
          </cell>
          <cell r="F5" t="str">
            <v>3 PN</v>
          </cell>
          <cell r="G5" t="str">
            <v>ĐB</v>
          </cell>
          <cell r="H5">
            <v>100.9</v>
          </cell>
          <cell r="I5">
            <v>40515939.545454539</v>
          </cell>
          <cell r="J5">
            <v>4088058300.136363</v>
          </cell>
          <cell r="K5">
            <v>44361199</v>
          </cell>
          <cell r="L5">
            <v>4476044979.1000004</v>
          </cell>
        </row>
        <row r="6">
          <cell r="E6" t="str">
            <v>B5.06</v>
          </cell>
          <cell r="F6" t="str">
            <v>3 PN</v>
          </cell>
          <cell r="G6" t="str">
            <v>ĐB</v>
          </cell>
          <cell r="H6">
            <v>100.9</v>
          </cell>
          <cell r="I6">
            <v>40515939.545454539</v>
          </cell>
          <cell r="J6">
            <v>4088058300.136363</v>
          </cell>
          <cell r="K6">
            <v>44361199</v>
          </cell>
          <cell r="L6">
            <v>4476044979.1000004</v>
          </cell>
        </row>
        <row r="7">
          <cell r="E7" t="str">
            <v>B5.08</v>
          </cell>
          <cell r="F7" t="str">
            <v>3 PN</v>
          </cell>
          <cell r="G7" t="str">
            <v>ĐB - ĐN</v>
          </cell>
          <cell r="H7">
            <v>105.7</v>
          </cell>
          <cell r="I7">
            <v>45763304.999999985</v>
          </cell>
          <cell r="J7">
            <v>4837181338.4999981</v>
          </cell>
          <cell r="K7">
            <v>50133300.999999985</v>
          </cell>
          <cell r="L7">
            <v>5299089915.6999989</v>
          </cell>
        </row>
        <row r="8">
          <cell r="E8" t="str">
            <v>B5.09</v>
          </cell>
          <cell r="F8" t="str">
            <v>3 PN</v>
          </cell>
          <cell r="G8" t="str">
            <v>ĐN - TN</v>
          </cell>
          <cell r="H8">
            <v>101.1</v>
          </cell>
          <cell r="I8">
            <v>43319830.909090906</v>
          </cell>
          <cell r="J8">
            <v>4379634904.90909</v>
          </cell>
          <cell r="K8">
            <v>47445479.5</v>
          </cell>
          <cell r="L8">
            <v>4796737977.4499998</v>
          </cell>
        </row>
        <row r="9">
          <cell r="E9" t="str">
            <v>A6.02</v>
          </cell>
          <cell r="F9" t="str">
            <v>3 PN</v>
          </cell>
          <cell r="G9" t="str">
            <v>ĐB - ĐN</v>
          </cell>
          <cell r="H9">
            <v>104.1</v>
          </cell>
          <cell r="I9">
            <v>43319830.909090906</v>
          </cell>
          <cell r="J9">
            <v>4509594397.636363</v>
          </cell>
          <cell r="K9">
            <v>47445479.5</v>
          </cell>
          <cell r="L9">
            <v>4939074415.9499998</v>
          </cell>
        </row>
        <row r="10">
          <cell r="E10" t="str">
            <v>A6.09</v>
          </cell>
          <cell r="F10" t="str">
            <v>3 PN</v>
          </cell>
          <cell r="G10" t="str">
            <v>ĐB - TB</v>
          </cell>
          <cell r="H10">
            <v>104</v>
          </cell>
          <cell r="I10">
            <v>39529636.36363636</v>
          </cell>
          <cell r="J10">
            <v>4111082181.8181815</v>
          </cell>
          <cell r="K10">
            <v>43276265.5</v>
          </cell>
          <cell r="L10">
            <v>4500731612</v>
          </cell>
        </row>
        <row r="11">
          <cell r="E11" t="str">
            <v>B6.02</v>
          </cell>
          <cell r="F11" t="str">
            <v>3 PN</v>
          </cell>
          <cell r="G11" t="str">
            <v>TB - TN</v>
          </cell>
          <cell r="H11">
            <v>104</v>
          </cell>
          <cell r="I11">
            <v>38754545.454545446</v>
          </cell>
          <cell r="J11">
            <v>4030472727.2727265</v>
          </cell>
          <cell r="K11">
            <v>42423665.499999993</v>
          </cell>
          <cell r="L11">
            <v>4412061211.999999</v>
          </cell>
        </row>
        <row r="12">
          <cell r="E12" t="str">
            <v>B6.03</v>
          </cell>
          <cell r="F12" t="str">
            <v>3 PN</v>
          </cell>
          <cell r="G12" t="str">
            <v>ĐB - TB</v>
          </cell>
          <cell r="H12">
            <v>107.7</v>
          </cell>
          <cell r="I12">
            <v>42504047.727272727</v>
          </cell>
          <cell r="J12">
            <v>4577685940.227273</v>
          </cell>
          <cell r="K12">
            <v>46548118</v>
          </cell>
          <cell r="L12">
            <v>5013232308.6000004</v>
          </cell>
        </row>
        <row r="13">
          <cell r="E13" t="str">
            <v>B6.05</v>
          </cell>
          <cell r="F13" t="str">
            <v>3 PN</v>
          </cell>
          <cell r="G13" t="str">
            <v>ĐB</v>
          </cell>
          <cell r="H13">
            <v>103.6</v>
          </cell>
          <cell r="I13">
            <v>40515939.545454539</v>
          </cell>
          <cell r="J13">
            <v>4197451336.90909</v>
          </cell>
          <cell r="K13">
            <v>44361199</v>
          </cell>
          <cell r="L13">
            <v>4595820216.3999996</v>
          </cell>
        </row>
        <row r="14">
          <cell r="E14" t="str">
            <v>B6.06</v>
          </cell>
          <cell r="F14" t="str">
            <v>3 PN</v>
          </cell>
          <cell r="G14" t="str">
            <v>ĐB</v>
          </cell>
          <cell r="H14">
            <v>103.4</v>
          </cell>
          <cell r="I14">
            <v>40515939.545454539</v>
          </cell>
          <cell r="J14">
            <v>4189348148.9999995</v>
          </cell>
          <cell r="K14">
            <v>44361199</v>
          </cell>
          <cell r="L14">
            <v>4586947976.6000004</v>
          </cell>
        </row>
        <row r="15">
          <cell r="E15" t="str">
            <v>A7.02</v>
          </cell>
          <cell r="F15" t="str">
            <v>3 PN</v>
          </cell>
          <cell r="G15" t="str">
            <v>ĐB - ĐN</v>
          </cell>
          <cell r="H15">
            <v>104.1</v>
          </cell>
          <cell r="I15">
            <v>43319830.909090906</v>
          </cell>
          <cell r="J15">
            <v>4509594397.636363</v>
          </cell>
          <cell r="K15">
            <v>47445479.5</v>
          </cell>
          <cell r="L15">
            <v>4939074415.9499998</v>
          </cell>
        </row>
        <row r="16">
          <cell r="E16" t="str">
            <v>A7.03</v>
          </cell>
          <cell r="F16" t="str">
            <v>3 PN</v>
          </cell>
          <cell r="G16" t="str">
            <v>ĐN - TN</v>
          </cell>
          <cell r="H16">
            <v>107.7</v>
          </cell>
          <cell r="I16">
            <v>46573274.999999993</v>
          </cell>
          <cell r="J16">
            <v>5015941717.499999</v>
          </cell>
          <cell r="K16">
            <v>51024267.999999993</v>
          </cell>
          <cell r="L16">
            <v>5495313663.5999994</v>
          </cell>
        </row>
        <row r="17">
          <cell r="E17" t="str">
            <v>A7.04</v>
          </cell>
          <cell r="F17" t="str">
            <v>2 PN</v>
          </cell>
          <cell r="G17" t="str">
            <v>TN</v>
          </cell>
          <cell r="H17">
            <v>89</v>
          </cell>
          <cell r="I17">
            <v>40895734.090909086</v>
          </cell>
          <cell r="J17">
            <v>3639720334.0909085</v>
          </cell>
          <cell r="K17">
            <v>44778973</v>
          </cell>
          <cell r="L17">
            <v>3985328597</v>
          </cell>
        </row>
        <row r="18">
          <cell r="E18" t="str">
            <v>A7.06</v>
          </cell>
          <cell r="F18" t="str">
            <v>3 PN</v>
          </cell>
          <cell r="G18" t="str">
            <v>TN</v>
          </cell>
          <cell r="H18">
            <v>103.6</v>
          </cell>
          <cell r="I18">
            <v>41302656.818181813</v>
          </cell>
          <cell r="J18">
            <v>4278955246.3636355</v>
          </cell>
          <cell r="K18">
            <v>45226588</v>
          </cell>
          <cell r="L18">
            <v>4685474516.8000002</v>
          </cell>
        </row>
        <row r="19">
          <cell r="E19" t="str">
            <v>A7.07</v>
          </cell>
          <cell r="F19" t="str">
            <v>2 PN</v>
          </cell>
          <cell r="G19" t="str">
            <v>TN</v>
          </cell>
          <cell r="H19">
            <v>89</v>
          </cell>
          <cell r="I19">
            <v>40895734.090909086</v>
          </cell>
          <cell r="J19">
            <v>3639720334.0909085</v>
          </cell>
          <cell r="K19">
            <v>44778973</v>
          </cell>
          <cell r="L19">
            <v>3985328597</v>
          </cell>
        </row>
        <row r="20">
          <cell r="E20" t="str">
            <v>A7.08</v>
          </cell>
          <cell r="F20" t="str">
            <v>3 PN</v>
          </cell>
          <cell r="G20" t="str">
            <v>TB - TN</v>
          </cell>
          <cell r="H20">
            <v>107.7</v>
          </cell>
          <cell r="I20">
            <v>42504047.727272727</v>
          </cell>
          <cell r="J20">
            <v>4577685940.227273</v>
          </cell>
          <cell r="K20">
            <v>46548118</v>
          </cell>
          <cell r="L20">
            <v>5013232308.6000004</v>
          </cell>
        </row>
        <row r="21">
          <cell r="E21" t="str">
            <v>A7.09</v>
          </cell>
          <cell r="F21" t="str">
            <v>3 PN</v>
          </cell>
          <cell r="G21" t="str">
            <v>ĐB - TB</v>
          </cell>
          <cell r="H21">
            <v>104</v>
          </cell>
          <cell r="I21">
            <v>39529636.36363636</v>
          </cell>
          <cell r="J21">
            <v>4111082181.8181815</v>
          </cell>
          <cell r="K21">
            <v>43276265.5</v>
          </cell>
          <cell r="L21">
            <v>4500731612</v>
          </cell>
        </row>
        <row r="22">
          <cell r="E22" t="str">
            <v>A7.14</v>
          </cell>
          <cell r="F22" t="str">
            <v>2 PN</v>
          </cell>
          <cell r="G22" t="str">
            <v>ĐN</v>
          </cell>
          <cell r="H22">
            <v>84</v>
          </cell>
          <cell r="I22">
            <v>39917181.818181813</v>
          </cell>
          <cell r="J22">
            <v>3353043272.727272</v>
          </cell>
          <cell r="K22">
            <v>43702565.5</v>
          </cell>
          <cell r="L22">
            <v>3671015502</v>
          </cell>
        </row>
        <row r="23">
          <cell r="E23" t="str">
            <v>B7.02</v>
          </cell>
          <cell r="F23" t="str">
            <v>3 PN</v>
          </cell>
          <cell r="G23" t="str">
            <v>TB - TN</v>
          </cell>
          <cell r="H23">
            <v>104</v>
          </cell>
          <cell r="I23">
            <v>38754545.454545446</v>
          </cell>
          <cell r="J23">
            <v>4030472727.2727265</v>
          </cell>
          <cell r="K23">
            <v>42423665.499999993</v>
          </cell>
          <cell r="L23">
            <v>4412061211.999999</v>
          </cell>
        </row>
        <row r="24">
          <cell r="E24" t="str">
            <v>B7.03</v>
          </cell>
          <cell r="F24" t="str">
            <v>3 PN</v>
          </cell>
          <cell r="G24" t="str">
            <v>ĐB - TB</v>
          </cell>
          <cell r="H24">
            <v>107.7</v>
          </cell>
          <cell r="I24">
            <v>42504047.727272727</v>
          </cell>
          <cell r="J24">
            <v>4577685940.227273</v>
          </cell>
          <cell r="K24">
            <v>46548118</v>
          </cell>
          <cell r="L24">
            <v>5013232308.6000004</v>
          </cell>
        </row>
        <row r="25">
          <cell r="E25" t="str">
            <v>B7.04</v>
          </cell>
          <cell r="F25" t="str">
            <v>2 PN</v>
          </cell>
          <cell r="G25" t="str">
            <v>ĐB</v>
          </cell>
          <cell r="H25">
            <v>89</v>
          </cell>
          <cell r="I25">
            <v>40116767.727272719</v>
          </cell>
          <cell r="J25">
            <v>3570392327.727272</v>
          </cell>
          <cell r="K25">
            <v>43922109.999999993</v>
          </cell>
          <cell r="L25">
            <v>3909067789.9999995</v>
          </cell>
        </row>
        <row r="26">
          <cell r="E26" t="str">
            <v>B7.05</v>
          </cell>
          <cell r="F26" t="str">
            <v>3 PN</v>
          </cell>
          <cell r="G26" t="str">
            <v>ĐB</v>
          </cell>
          <cell r="H26">
            <v>103.6</v>
          </cell>
          <cell r="I26">
            <v>40515939.545454539</v>
          </cell>
          <cell r="J26">
            <v>4197451336.90909</v>
          </cell>
          <cell r="K26">
            <v>44361199</v>
          </cell>
          <cell r="L26">
            <v>4595820216.3999996</v>
          </cell>
        </row>
        <row r="27">
          <cell r="E27" t="str">
            <v>B7.06</v>
          </cell>
          <cell r="F27" t="str">
            <v>3 PN</v>
          </cell>
          <cell r="G27" t="str">
            <v>ĐB</v>
          </cell>
          <cell r="H27">
            <v>103.4</v>
          </cell>
          <cell r="I27">
            <v>40515939.545454539</v>
          </cell>
          <cell r="J27">
            <v>4189348148.9999995</v>
          </cell>
          <cell r="K27">
            <v>44361199</v>
          </cell>
          <cell r="L27">
            <v>4586947976.6000004</v>
          </cell>
        </row>
        <row r="28">
          <cell r="E28" t="str">
            <v>B7.07</v>
          </cell>
          <cell r="F28" t="str">
            <v>2 PN</v>
          </cell>
          <cell r="G28" t="str">
            <v>ĐB</v>
          </cell>
          <cell r="H28">
            <v>89</v>
          </cell>
          <cell r="I28">
            <v>40116767.727272719</v>
          </cell>
          <cell r="J28">
            <v>3570392327.727272</v>
          </cell>
          <cell r="K28">
            <v>43922109.999999993</v>
          </cell>
          <cell r="L28">
            <v>3909067789.9999995</v>
          </cell>
        </row>
        <row r="29">
          <cell r="E29" t="str">
            <v>B7.08</v>
          </cell>
          <cell r="F29" t="str">
            <v>3 PN</v>
          </cell>
          <cell r="G29" t="str">
            <v>ĐB - ĐN</v>
          </cell>
          <cell r="H29">
            <v>107.7</v>
          </cell>
          <cell r="I29">
            <v>45763304.999999985</v>
          </cell>
          <cell r="J29">
            <v>4928707948.4999981</v>
          </cell>
          <cell r="K29">
            <v>50133300.999999985</v>
          </cell>
          <cell r="L29">
            <v>5399356517.6999989</v>
          </cell>
        </row>
        <row r="30">
          <cell r="E30" t="str">
            <v>B7.09</v>
          </cell>
          <cell r="F30" t="str">
            <v>3 PN</v>
          </cell>
          <cell r="G30" t="str">
            <v>ĐN - TN</v>
          </cell>
          <cell r="H30">
            <v>104.1</v>
          </cell>
          <cell r="I30">
            <v>43319830.909090906</v>
          </cell>
          <cell r="J30">
            <v>4509594397.636363</v>
          </cell>
          <cell r="K30">
            <v>47445479.5</v>
          </cell>
          <cell r="L30">
            <v>4939074415.9499998</v>
          </cell>
        </row>
        <row r="31">
          <cell r="E31" t="str">
            <v>A9.02</v>
          </cell>
          <cell r="F31" t="str">
            <v>3 PN</v>
          </cell>
          <cell r="G31" t="str">
            <v>ĐB - ĐN</v>
          </cell>
          <cell r="H31">
            <v>104.1</v>
          </cell>
          <cell r="I31">
            <v>45325378.636363618</v>
          </cell>
          <cell r="J31">
            <v>4718371916.0454521</v>
          </cell>
          <cell r="K31">
            <v>49651581.999999985</v>
          </cell>
          <cell r="L31">
            <v>5168729686.1999979</v>
          </cell>
        </row>
        <row r="32">
          <cell r="E32" t="str">
            <v>A9.04</v>
          </cell>
          <cell r="F32" t="str">
            <v>2 PN</v>
          </cell>
          <cell r="G32" t="str">
            <v>TN</v>
          </cell>
          <cell r="H32">
            <v>89</v>
          </cell>
          <cell r="I32">
            <v>42843149.999999993</v>
          </cell>
          <cell r="J32">
            <v>3813040349.9999995</v>
          </cell>
          <cell r="K32">
            <v>46921130.499999993</v>
          </cell>
          <cell r="L32">
            <v>4175980614.4999995</v>
          </cell>
        </row>
        <row r="33">
          <cell r="E33" t="str">
            <v>A9.05</v>
          </cell>
          <cell r="F33" t="str">
            <v>3 PN</v>
          </cell>
          <cell r="G33" t="str">
            <v>TN</v>
          </cell>
          <cell r="H33">
            <v>103.4</v>
          </cell>
          <cell r="I33">
            <v>45236243.181818172</v>
          </cell>
          <cell r="J33">
            <v>4677427544.999999</v>
          </cell>
          <cell r="K33">
            <v>49553532.999999993</v>
          </cell>
          <cell r="L33">
            <v>5123835312.1999998</v>
          </cell>
        </row>
        <row r="34">
          <cell r="E34" t="str">
            <v>A9.06</v>
          </cell>
          <cell r="F34" t="str">
            <v>3 PN</v>
          </cell>
          <cell r="G34" t="str">
            <v>TN</v>
          </cell>
          <cell r="H34">
            <v>103.4</v>
          </cell>
          <cell r="I34">
            <v>45236243.181818172</v>
          </cell>
          <cell r="J34">
            <v>4677427544.999999</v>
          </cell>
          <cell r="K34">
            <v>49553532.999999993</v>
          </cell>
          <cell r="L34">
            <v>5123835312.1999998</v>
          </cell>
        </row>
        <row r="35">
          <cell r="E35" t="str">
            <v>A9.07</v>
          </cell>
          <cell r="F35" t="str">
            <v>2 PN</v>
          </cell>
          <cell r="G35" t="str">
            <v>TN</v>
          </cell>
          <cell r="H35">
            <v>89</v>
          </cell>
          <cell r="I35">
            <v>42843149.999999993</v>
          </cell>
          <cell r="J35">
            <v>3813040349.9999995</v>
          </cell>
          <cell r="K35">
            <v>46921130.499999993</v>
          </cell>
          <cell r="L35">
            <v>4175980614.4999995</v>
          </cell>
        </row>
        <row r="36">
          <cell r="E36" t="str">
            <v>A9.08</v>
          </cell>
          <cell r="F36" t="str">
            <v>3 PN</v>
          </cell>
          <cell r="G36" t="str">
            <v>TB - TN</v>
          </cell>
          <cell r="H36">
            <v>107.7</v>
          </cell>
          <cell r="I36">
            <v>44490218.181818172</v>
          </cell>
          <cell r="J36">
            <v>4791596498.1818171</v>
          </cell>
          <cell r="K36">
            <v>48732905.499999993</v>
          </cell>
          <cell r="L36">
            <v>5248533922.3499994</v>
          </cell>
        </row>
        <row r="37">
          <cell r="E37" t="str">
            <v>A9.09</v>
          </cell>
          <cell r="F37" t="str">
            <v>3 PN</v>
          </cell>
          <cell r="G37" t="str">
            <v>ĐB - TB</v>
          </cell>
          <cell r="H37">
            <v>104</v>
          </cell>
          <cell r="I37">
            <v>41467363.63636364</v>
          </cell>
          <cell r="J37">
            <v>4312605818.181819</v>
          </cell>
          <cell r="K37">
            <v>45407765.500000007</v>
          </cell>
          <cell r="L37">
            <v>4722407612.000001</v>
          </cell>
        </row>
        <row r="38">
          <cell r="E38" t="str">
            <v>B9.02</v>
          </cell>
          <cell r="F38" t="str">
            <v>3 PN</v>
          </cell>
          <cell r="G38" t="str">
            <v>TB - TN</v>
          </cell>
          <cell r="H38">
            <v>104</v>
          </cell>
          <cell r="I38">
            <v>40692272.727272727</v>
          </cell>
          <cell r="J38">
            <v>4231996363.6363635</v>
          </cell>
          <cell r="K38">
            <v>44555165.5</v>
          </cell>
          <cell r="L38">
            <v>4633737212</v>
          </cell>
        </row>
        <row r="39">
          <cell r="E39" t="str">
            <v>B9.03</v>
          </cell>
          <cell r="F39" t="str">
            <v>3 PN</v>
          </cell>
          <cell r="G39" t="str">
            <v>ĐB - TB</v>
          </cell>
          <cell r="H39">
            <v>107.7</v>
          </cell>
          <cell r="I39">
            <v>44490218.181818172</v>
          </cell>
          <cell r="J39">
            <v>4791596498.1818171</v>
          </cell>
          <cell r="K39">
            <v>48732905.499999993</v>
          </cell>
          <cell r="L39">
            <v>5248533922.3499994</v>
          </cell>
        </row>
        <row r="40">
          <cell r="E40" t="str">
            <v>B9.04</v>
          </cell>
          <cell r="F40" t="str">
            <v>2 PN</v>
          </cell>
          <cell r="G40" t="str">
            <v>ĐB</v>
          </cell>
          <cell r="H40">
            <v>89</v>
          </cell>
          <cell r="I40">
            <v>42064183.636363633</v>
          </cell>
          <cell r="J40">
            <v>3743712343.6363635</v>
          </cell>
          <cell r="K40">
            <v>46064267.5</v>
          </cell>
          <cell r="L40">
            <v>4099719807.5</v>
          </cell>
        </row>
        <row r="41">
          <cell r="E41" t="str">
            <v>B9.05</v>
          </cell>
          <cell r="F41" t="str">
            <v>3 PN</v>
          </cell>
          <cell r="G41" t="str">
            <v>ĐB</v>
          </cell>
          <cell r="H41">
            <v>103.6</v>
          </cell>
          <cell r="I41">
            <v>42482732.727272727</v>
          </cell>
          <cell r="J41">
            <v>4401211110.545454</v>
          </cell>
          <cell r="K41">
            <v>46524671.5</v>
          </cell>
          <cell r="L41">
            <v>4819955967.3999996</v>
          </cell>
        </row>
        <row r="42">
          <cell r="E42" t="str">
            <v>B9.06</v>
          </cell>
          <cell r="F42" t="str">
            <v>3 PN</v>
          </cell>
          <cell r="G42" t="str">
            <v>ĐB</v>
          </cell>
          <cell r="H42">
            <v>103.4</v>
          </cell>
          <cell r="I42">
            <v>42482732.727272727</v>
          </cell>
          <cell r="J42">
            <v>4392714564</v>
          </cell>
          <cell r="K42">
            <v>46524671.5</v>
          </cell>
          <cell r="L42">
            <v>4810651033.1000004</v>
          </cell>
        </row>
        <row r="43">
          <cell r="E43" t="str">
            <v>B9.14</v>
          </cell>
          <cell r="F43" t="str">
            <v>2 PN</v>
          </cell>
          <cell r="G43" t="str">
            <v>TB</v>
          </cell>
          <cell r="H43">
            <v>91.9</v>
          </cell>
          <cell r="I43">
            <v>38754545.454545446</v>
          </cell>
          <cell r="J43">
            <v>3561542727.2727265</v>
          </cell>
          <cell r="K43">
            <v>42423665.499999993</v>
          </cell>
          <cell r="L43">
            <v>3898734859.4499993</v>
          </cell>
        </row>
        <row r="44">
          <cell r="E44" t="str">
            <v>A12.02</v>
          </cell>
          <cell r="F44" t="str">
            <v>3 PN</v>
          </cell>
          <cell r="G44" t="str">
            <v>ĐB - ĐN</v>
          </cell>
          <cell r="H44">
            <v>104.1</v>
          </cell>
          <cell r="I44">
            <v>45826765.56818182</v>
          </cell>
          <cell r="J44">
            <v>4770566295.647727</v>
          </cell>
          <cell r="K44">
            <v>50203107.625000007</v>
          </cell>
          <cell r="L44">
            <v>5226143503.7625008</v>
          </cell>
        </row>
        <row r="45">
          <cell r="E45" t="str">
            <v>A12.05</v>
          </cell>
          <cell r="F45" t="str">
            <v>3 PN</v>
          </cell>
          <cell r="G45" t="str">
            <v>TN</v>
          </cell>
          <cell r="H45">
            <v>103.4</v>
          </cell>
          <cell r="I45">
            <v>45727941.477272727</v>
          </cell>
          <cell r="J45">
            <v>4728269148.75</v>
          </cell>
          <cell r="K45">
            <v>50094401.125</v>
          </cell>
          <cell r="L45">
            <v>5179761076.3249998</v>
          </cell>
        </row>
        <row r="46">
          <cell r="E46" t="str">
            <v>A12.06</v>
          </cell>
          <cell r="F46" t="str">
            <v>3 PN</v>
          </cell>
          <cell r="G46" t="str">
            <v>TN</v>
          </cell>
          <cell r="H46">
            <v>103.4</v>
          </cell>
          <cell r="I46">
            <v>45727941.477272727</v>
          </cell>
          <cell r="J46">
            <v>4728269148.75</v>
          </cell>
          <cell r="K46">
            <v>50094401.125</v>
          </cell>
          <cell r="L46">
            <v>5179761076.3249998</v>
          </cell>
        </row>
        <row r="47">
          <cell r="E47" t="str">
            <v>A12.09</v>
          </cell>
          <cell r="F47" t="str">
            <v>3 PN</v>
          </cell>
          <cell r="G47" t="str">
            <v>ĐB - TB</v>
          </cell>
          <cell r="H47">
            <v>104</v>
          </cell>
          <cell r="I47">
            <v>41951795.454545446</v>
          </cell>
          <cell r="J47">
            <v>4362986727.2727261</v>
          </cell>
          <cell r="K47">
            <v>45940640.499999993</v>
          </cell>
          <cell r="L47">
            <v>4777826611.999999</v>
          </cell>
        </row>
        <row r="48">
          <cell r="E48" t="str">
            <v>A12.11</v>
          </cell>
          <cell r="F48" t="str">
            <v>2 PN</v>
          </cell>
          <cell r="G48" t="str">
            <v>TB</v>
          </cell>
          <cell r="H48">
            <v>91.9</v>
          </cell>
          <cell r="I48">
            <v>40401613.636363633</v>
          </cell>
          <cell r="J48">
            <v>3712908293.181818</v>
          </cell>
          <cell r="K48">
            <v>44235440.5</v>
          </cell>
          <cell r="L48">
            <v>4065236981.9500003</v>
          </cell>
        </row>
        <row r="49">
          <cell r="E49" t="str">
            <v>B12.02</v>
          </cell>
          <cell r="F49" t="str">
            <v>3 PN</v>
          </cell>
          <cell r="G49" t="str">
            <v>TB - TN</v>
          </cell>
          <cell r="H49">
            <v>104</v>
          </cell>
          <cell r="I49">
            <v>41176704.545454547</v>
          </cell>
          <cell r="J49">
            <v>4282377272.727273</v>
          </cell>
          <cell r="K49">
            <v>45088040.500000007</v>
          </cell>
          <cell r="L49">
            <v>4689156212.000001</v>
          </cell>
        </row>
        <row r="50">
          <cell r="E50" t="str">
            <v>B12.05</v>
          </cell>
          <cell r="F50" t="str">
            <v>3 PN</v>
          </cell>
          <cell r="G50" t="str">
            <v>ĐB</v>
          </cell>
          <cell r="H50">
            <v>103.6</v>
          </cell>
          <cell r="I50">
            <v>42974431.022727266</v>
          </cell>
          <cell r="J50">
            <v>4452151053.9545441</v>
          </cell>
          <cell r="K50">
            <v>47065539.624999993</v>
          </cell>
          <cell r="L50">
            <v>4875989905.1499987</v>
          </cell>
        </row>
        <row r="51">
          <cell r="E51" t="str">
            <v>B12.06</v>
          </cell>
          <cell r="F51" t="str">
            <v>3 PN</v>
          </cell>
          <cell r="G51" t="str">
            <v>ĐB</v>
          </cell>
          <cell r="H51">
            <v>103.4</v>
          </cell>
          <cell r="I51">
            <v>42974431.022727266</v>
          </cell>
          <cell r="J51">
            <v>4443556167.75</v>
          </cell>
          <cell r="K51">
            <v>47065539.624999993</v>
          </cell>
          <cell r="L51">
            <v>4866576797.2249994</v>
          </cell>
        </row>
        <row r="52">
          <cell r="E52" t="str">
            <v>B12.07</v>
          </cell>
          <cell r="F52" t="str">
            <v>2 PN</v>
          </cell>
          <cell r="G52" t="str">
            <v>ĐB</v>
          </cell>
          <cell r="H52">
            <v>89</v>
          </cell>
          <cell r="I52">
            <v>42551037.61363636</v>
          </cell>
          <cell r="J52">
            <v>3787042347.613636</v>
          </cell>
          <cell r="K52">
            <v>46599806.875</v>
          </cell>
          <cell r="L52">
            <v>4147382811.875</v>
          </cell>
        </row>
        <row r="53">
          <cell r="E53" t="str">
            <v>B12.08</v>
          </cell>
          <cell r="F53" t="str">
            <v>3 PN</v>
          </cell>
          <cell r="G53" t="str">
            <v>ĐB - ĐN</v>
          </cell>
          <cell r="H53">
            <v>107.7</v>
          </cell>
          <cell r="I53">
            <v>48294461.249999985</v>
          </cell>
          <cell r="J53">
            <v>5201313476.6249981</v>
          </cell>
          <cell r="K53">
            <v>52917572.874999985</v>
          </cell>
          <cell r="L53">
            <v>5699222598.6374989</v>
          </cell>
        </row>
        <row r="54">
          <cell r="E54" t="str">
            <v>B12.14</v>
          </cell>
          <cell r="F54" t="str">
            <v>2 PN</v>
          </cell>
          <cell r="G54" t="str">
            <v>TB</v>
          </cell>
          <cell r="H54">
            <v>91.9</v>
          </cell>
          <cell r="I54">
            <v>39238977.272727266</v>
          </cell>
          <cell r="J54">
            <v>3606062011.363636</v>
          </cell>
          <cell r="K54">
            <v>42956540.499999993</v>
          </cell>
          <cell r="L54">
            <v>3947706071.9499993</v>
          </cell>
        </row>
        <row r="55">
          <cell r="E55" t="str">
            <v>A14.02</v>
          </cell>
          <cell r="F55" t="str">
            <v>3 PN</v>
          </cell>
          <cell r="G55" t="str">
            <v>ĐB - ĐN</v>
          </cell>
          <cell r="H55">
            <v>104.1</v>
          </cell>
          <cell r="I55">
            <v>44623436.931818172</v>
          </cell>
          <cell r="J55">
            <v>4645299784.6022711</v>
          </cell>
          <cell r="K55">
            <v>48879446.124999993</v>
          </cell>
          <cell r="L55">
            <v>5088350341.6124992</v>
          </cell>
        </row>
        <row r="56">
          <cell r="E56" t="str">
            <v>A14.04</v>
          </cell>
          <cell r="F56" t="str">
            <v>2 PN</v>
          </cell>
          <cell r="G56" t="str">
            <v>TN</v>
          </cell>
          <cell r="H56">
            <v>89</v>
          </cell>
          <cell r="I56">
            <v>42161554.431818165</v>
          </cell>
          <cell r="J56">
            <v>3752378344.4318166</v>
          </cell>
          <cell r="K56">
            <v>46171375.374999985</v>
          </cell>
          <cell r="L56">
            <v>4109252408.3749986</v>
          </cell>
        </row>
        <row r="57">
          <cell r="E57" t="str">
            <v>A14.06</v>
          </cell>
          <cell r="F57" t="str">
            <v>3 PN</v>
          </cell>
          <cell r="G57" t="str">
            <v>TN</v>
          </cell>
          <cell r="H57">
            <v>103.6</v>
          </cell>
          <cell r="I57">
            <v>42581072.386363626</v>
          </cell>
          <cell r="J57">
            <v>4411399099.2272711</v>
          </cell>
          <cell r="K57">
            <v>46632845.124999993</v>
          </cell>
          <cell r="L57">
            <v>4831162754.9499989</v>
          </cell>
        </row>
        <row r="58">
          <cell r="E58" t="str">
            <v>A14.07</v>
          </cell>
          <cell r="F58" t="str">
            <v>2 PN</v>
          </cell>
          <cell r="G58" t="str">
            <v>TN</v>
          </cell>
          <cell r="H58">
            <v>89</v>
          </cell>
          <cell r="I58">
            <v>42161554.431818165</v>
          </cell>
          <cell r="J58">
            <v>3752378344.4318166</v>
          </cell>
          <cell r="K58">
            <v>46171375.374999985</v>
          </cell>
          <cell r="L58">
            <v>4109252408.3749986</v>
          </cell>
        </row>
        <row r="59">
          <cell r="E59" t="str">
            <v>A14.08</v>
          </cell>
          <cell r="F59" t="str">
            <v>3 PN</v>
          </cell>
          <cell r="G59" t="str">
            <v>TB - TN</v>
          </cell>
          <cell r="H59">
            <v>107.7</v>
          </cell>
          <cell r="I59">
            <v>43795058.522727266</v>
          </cell>
          <cell r="J59">
            <v>4716727802.897727</v>
          </cell>
          <cell r="K59">
            <v>47968229.874999993</v>
          </cell>
          <cell r="L59">
            <v>5166178357.5374994</v>
          </cell>
        </row>
        <row r="60">
          <cell r="E60" t="str">
            <v>A14.09</v>
          </cell>
          <cell r="F60" t="str">
            <v>3 PN</v>
          </cell>
          <cell r="G60" t="str">
            <v>ĐB - TB</v>
          </cell>
          <cell r="H60">
            <v>104</v>
          </cell>
          <cell r="I60">
            <v>40789159.090909086</v>
          </cell>
          <cell r="J60">
            <v>4242072545.454545</v>
          </cell>
          <cell r="K60">
            <v>44661740.5</v>
          </cell>
          <cell r="L60">
            <v>4644821012</v>
          </cell>
        </row>
        <row r="61">
          <cell r="E61" t="str">
            <v>B14.02</v>
          </cell>
          <cell r="F61" t="str">
            <v>3 PN</v>
          </cell>
          <cell r="G61" t="str">
            <v>TB - TN</v>
          </cell>
          <cell r="H61">
            <v>104</v>
          </cell>
          <cell r="I61">
            <v>40014068.181818172</v>
          </cell>
          <cell r="J61">
            <v>4161463090.90909</v>
          </cell>
          <cell r="K61">
            <v>43809140.499999993</v>
          </cell>
          <cell r="L61">
            <v>4556150611.999999</v>
          </cell>
        </row>
        <row r="62">
          <cell r="E62" t="str">
            <v>B14.03</v>
          </cell>
          <cell r="F62" t="str">
            <v>3 PN</v>
          </cell>
          <cell r="G62" t="str">
            <v>ĐB - TB</v>
          </cell>
          <cell r="H62">
            <v>107.7</v>
          </cell>
          <cell r="I62">
            <v>43795058.522727266</v>
          </cell>
          <cell r="J62">
            <v>4716727802.897727</v>
          </cell>
          <cell r="K62">
            <v>47968229.874999993</v>
          </cell>
          <cell r="L62">
            <v>5166178357.5374994</v>
          </cell>
        </row>
        <row r="63">
          <cell r="E63" t="str">
            <v>B14.04</v>
          </cell>
          <cell r="F63" t="str">
            <v>2 PN</v>
          </cell>
          <cell r="G63" t="str">
            <v>ĐB</v>
          </cell>
          <cell r="H63">
            <v>89</v>
          </cell>
          <cell r="I63">
            <v>41382588.068181813</v>
          </cell>
          <cell r="J63">
            <v>3683050338.0681815</v>
          </cell>
          <cell r="K63">
            <v>45314512.375</v>
          </cell>
          <cell r="L63">
            <v>4032991601.375</v>
          </cell>
        </row>
        <row r="64">
          <cell r="E64" t="str">
            <v>B14.05</v>
          </cell>
          <cell r="F64" t="str">
            <v>3 PN</v>
          </cell>
          <cell r="G64" t="str">
            <v>ĐB</v>
          </cell>
          <cell r="H64">
            <v>103.4</v>
          </cell>
          <cell r="I64">
            <v>43761148.295454539</v>
          </cell>
          <cell r="J64">
            <v>4524902733.75</v>
          </cell>
          <cell r="K64">
            <v>47930928.625</v>
          </cell>
          <cell r="L64">
            <v>4956058019.8249998</v>
          </cell>
        </row>
        <row r="65">
          <cell r="E65" t="str">
            <v>B14.06</v>
          </cell>
          <cell r="F65" t="str">
            <v>3 PN</v>
          </cell>
          <cell r="G65" t="str">
            <v>ĐB</v>
          </cell>
          <cell r="H65">
            <v>103.4</v>
          </cell>
          <cell r="I65">
            <v>43761148.295454539</v>
          </cell>
          <cell r="J65">
            <v>4524902733.75</v>
          </cell>
          <cell r="K65">
            <v>47930928.625</v>
          </cell>
          <cell r="L65">
            <v>4956058019.8249998</v>
          </cell>
        </row>
        <row r="66">
          <cell r="E66" t="str">
            <v>B14.07</v>
          </cell>
          <cell r="F66" t="str">
            <v>2 PN</v>
          </cell>
          <cell r="G66" t="str">
            <v>ĐB</v>
          </cell>
          <cell r="H66">
            <v>89</v>
          </cell>
          <cell r="I66">
            <v>41382588.068181813</v>
          </cell>
          <cell r="J66">
            <v>3683050338.0681815</v>
          </cell>
          <cell r="K66">
            <v>45314512.375</v>
          </cell>
          <cell r="L66">
            <v>4032991601.375</v>
          </cell>
        </row>
        <row r="67">
          <cell r="E67" t="str">
            <v>B14.08</v>
          </cell>
          <cell r="F67" t="str">
            <v>3 PN</v>
          </cell>
          <cell r="G67" t="str">
            <v>ĐB - ĐN</v>
          </cell>
          <cell r="H67">
            <v>107.7</v>
          </cell>
          <cell r="I67">
            <v>47079506.25</v>
          </cell>
          <cell r="J67">
            <v>5070462823.125</v>
          </cell>
          <cell r="K67">
            <v>51581122.375000007</v>
          </cell>
          <cell r="L67">
            <v>5555286879.7875013</v>
          </cell>
        </row>
        <row r="68">
          <cell r="E68" t="str">
            <v>B14.09</v>
          </cell>
          <cell r="F68" t="str">
            <v>3 PN</v>
          </cell>
          <cell r="G68" t="str">
            <v>ĐN - TN</v>
          </cell>
          <cell r="H68">
            <v>104.1</v>
          </cell>
          <cell r="I68">
            <v>44623436.931818172</v>
          </cell>
          <cell r="J68">
            <v>4645299784.6022711</v>
          </cell>
          <cell r="K68">
            <v>48879446.124999993</v>
          </cell>
          <cell r="L68">
            <v>5088350341.6124992</v>
          </cell>
        </row>
        <row r="69">
          <cell r="E69" t="str">
            <v>B14.14</v>
          </cell>
          <cell r="F69" t="str">
            <v>2 PN</v>
          </cell>
          <cell r="G69" t="str">
            <v>TB</v>
          </cell>
          <cell r="H69">
            <v>91.9</v>
          </cell>
          <cell r="I69">
            <v>38076340.909090906</v>
          </cell>
          <cell r="J69">
            <v>3499215729.5454545</v>
          </cell>
          <cell r="K69">
            <v>41677640.5</v>
          </cell>
          <cell r="L69">
            <v>3830175161.9500003</v>
          </cell>
        </row>
        <row r="70">
          <cell r="E70" t="str">
            <v>A15.10</v>
          </cell>
          <cell r="F70" t="str">
            <v>2 PN</v>
          </cell>
          <cell r="G70" t="str">
            <v>ĐB</v>
          </cell>
          <cell r="H70">
            <v>93.6</v>
          </cell>
          <cell r="I70">
            <v>40014068.181818172</v>
          </cell>
          <cell r="J70">
            <v>3745316781.8181806</v>
          </cell>
          <cell r="K70">
            <v>43809140.499999993</v>
          </cell>
          <cell r="L70">
            <v>4100535550.7999992</v>
          </cell>
        </row>
        <row r="71">
          <cell r="E71" t="str">
            <v>B15.01</v>
          </cell>
          <cell r="F71" t="str">
            <v>2 PN+1</v>
          </cell>
          <cell r="G71" t="str">
            <v>TN</v>
          </cell>
          <cell r="H71">
            <v>93.6</v>
          </cell>
          <cell r="I71">
            <v>39626522.727272719</v>
          </cell>
          <cell r="J71">
            <v>3709042527.2727261</v>
          </cell>
          <cell r="K71">
            <v>43382840.499999993</v>
          </cell>
          <cell r="L71">
            <v>4060633870.7999992</v>
          </cell>
        </row>
        <row r="72">
          <cell r="E72" t="str">
            <v>B15.02</v>
          </cell>
          <cell r="F72" t="str">
            <v>3 PN</v>
          </cell>
          <cell r="G72" t="str">
            <v>TB - TN</v>
          </cell>
          <cell r="H72">
            <v>104</v>
          </cell>
          <cell r="I72">
            <v>41951795.454545446</v>
          </cell>
          <cell r="J72">
            <v>4362986727.2727261</v>
          </cell>
          <cell r="K72">
            <v>45940640.499999993</v>
          </cell>
          <cell r="L72">
            <v>4777826611.999999</v>
          </cell>
        </row>
        <row r="73">
          <cell r="E73" t="str">
            <v>B15.05</v>
          </cell>
          <cell r="F73" t="str">
            <v>3 PN</v>
          </cell>
          <cell r="G73" t="str">
            <v>ĐB</v>
          </cell>
          <cell r="H73">
            <v>103.6</v>
          </cell>
          <cell r="I73">
            <v>43761148.295454539</v>
          </cell>
          <cell r="J73">
            <v>4533654963.40909</v>
          </cell>
          <cell r="K73">
            <v>47930928.625</v>
          </cell>
          <cell r="L73">
            <v>4965644205.5500002</v>
          </cell>
        </row>
        <row r="74">
          <cell r="E74" t="str">
            <v>A17.02</v>
          </cell>
          <cell r="F74" t="str">
            <v>3 PN</v>
          </cell>
          <cell r="G74" t="str">
            <v>ĐB - ĐN</v>
          </cell>
          <cell r="H74">
            <v>104.1</v>
          </cell>
          <cell r="I74">
            <v>46628984.659090906</v>
          </cell>
          <cell r="J74">
            <v>4854077303.011363</v>
          </cell>
          <cell r="K74">
            <v>51085548.625</v>
          </cell>
          <cell r="L74">
            <v>5318005611.8624992</v>
          </cell>
        </row>
        <row r="75">
          <cell r="E75" t="str">
            <v>A17.06</v>
          </cell>
          <cell r="F75" t="str">
            <v>3 PN</v>
          </cell>
          <cell r="G75" t="str">
            <v>TN</v>
          </cell>
          <cell r="H75">
            <v>103.6</v>
          </cell>
          <cell r="I75">
            <v>44547865.568181813</v>
          </cell>
          <cell r="J75">
            <v>4615158872.863636</v>
          </cell>
          <cell r="K75">
            <v>48796317.625</v>
          </cell>
          <cell r="L75">
            <v>5055298505.9499998</v>
          </cell>
        </row>
        <row r="76">
          <cell r="E76" t="str">
            <v>A17.07</v>
          </cell>
          <cell r="F76" t="str">
            <v>2 PN</v>
          </cell>
          <cell r="G76" t="str">
            <v>TN</v>
          </cell>
          <cell r="H76">
            <v>89</v>
          </cell>
          <cell r="I76">
            <v>44108970.340909086</v>
          </cell>
          <cell r="J76">
            <v>3925698360.3409085</v>
          </cell>
          <cell r="K76">
            <v>48313532.875</v>
          </cell>
          <cell r="L76">
            <v>4299904425.875</v>
          </cell>
        </row>
        <row r="77">
          <cell r="E77" t="str">
            <v>A17.08</v>
          </cell>
          <cell r="F77" t="str">
            <v>3 PN</v>
          </cell>
          <cell r="G77" t="str">
            <v>TB - TN</v>
          </cell>
          <cell r="H77">
            <v>107.7</v>
          </cell>
          <cell r="I77">
            <v>45781228.977272727</v>
          </cell>
          <cell r="J77">
            <v>4930638360.852273</v>
          </cell>
          <cell r="K77">
            <v>50153017.375</v>
          </cell>
          <cell r="L77">
            <v>5401479971.2875004</v>
          </cell>
        </row>
        <row r="78">
          <cell r="E78" t="str">
            <v>A17.09</v>
          </cell>
          <cell r="F78" t="str">
            <v>3 PN</v>
          </cell>
          <cell r="G78" t="str">
            <v>ĐB - TB</v>
          </cell>
          <cell r="H78">
            <v>104</v>
          </cell>
          <cell r="I78">
            <v>42726886.36363636</v>
          </cell>
          <cell r="J78">
            <v>4443596181.818181</v>
          </cell>
          <cell r="K78">
            <v>46793240.5</v>
          </cell>
          <cell r="L78">
            <v>4866497012</v>
          </cell>
        </row>
        <row r="79">
          <cell r="E79" t="str">
            <v>A17.10</v>
          </cell>
          <cell r="F79" t="str">
            <v>2 PN</v>
          </cell>
          <cell r="G79" t="str">
            <v>ĐB</v>
          </cell>
          <cell r="H79">
            <v>93.6</v>
          </cell>
          <cell r="I79">
            <v>40014068.181818172</v>
          </cell>
          <cell r="J79">
            <v>3745316781.8181806</v>
          </cell>
          <cell r="K79">
            <v>43809140.499999993</v>
          </cell>
          <cell r="L79">
            <v>4100535550.7999992</v>
          </cell>
        </row>
        <row r="80">
          <cell r="E80" t="str">
            <v>A17.11</v>
          </cell>
          <cell r="F80" t="str">
            <v>2 PN</v>
          </cell>
          <cell r="G80" t="str">
            <v>TB</v>
          </cell>
          <cell r="H80">
            <v>91.9</v>
          </cell>
          <cell r="I80">
            <v>41176704.545454547</v>
          </cell>
          <cell r="J80">
            <v>3784139147.727273</v>
          </cell>
          <cell r="K80">
            <v>45088040.500000007</v>
          </cell>
          <cell r="L80">
            <v>4143590921.9500008</v>
          </cell>
        </row>
        <row r="81">
          <cell r="E81" t="str">
            <v>A17.12</v>
          </cell>
          <cell r="F81" t="str">
            <v>3 PN</v>
          </cell>
          <cell r="G81" t="str">
            <v>ĐN</v>
          </cell>
          <cell r="H81">
            <v>106.7</v>
          </cell>
          <cell r="I81">
            <v>43501977.272727273</v>
          </cell>
          <cell r="J81">
            <v>4641660975</v>
          </cell>
          <cell r="K81">
            <v>47645840.500000007</v>
          </cell>
          <cell r="L81">
            <v>5083811181.3500013</v>
          </cell>
        </row>
        <row r="82">
          <cell r="E82" t="str">
            <v>A17.14</v>
          </cell>
          <cell r="F82" t="str">
            <v>2 PN</v>
          </cell>
          <cell r="G82" t="str">
            <v>ĐN</v>
          </cell>
          <cell r="H82">
            <v>84</v>
          </cell>
          <cell r="I82">
            <v>43114431.818181813</v>
          </cell>
          <cell r="J82">
            <v>3621612272.727272</v>
          </cell>
          <cell r="K82">
            <v>47219540.5</v>
          </cell>
          <cell r="L82">
            <v>3966441402</v>
          </cell>
        </row>
        <row r="83">
          <cell r="E83" t="str">
            <v>B17.01</v>
          </cell>
          <cell r="F83" t="str">
            <v>2 PN+1</v>
          </cell>
          <cell r="G83" t="str">
            <v>TN</v>
          </cell>
          <cell r="H83">
            <v>93.6</v>
          </cell>
          <cell r="I83">
            <v>39626522.727272719</v>
          </cell>
          <cell r="J83">
            <v>3709042527.2727261</v>
          </cell>
          <cell r="K83">
            <v>43382840.499999993</v>
          </cell>
          <cell r="L83">
            <v>4060633870.7999992</v>
          </cell>
        </row>
        <row r="84">
          <cell r="E84" t="str">
            <v>B17.02</v>
          </cell>
          <cell r="F84" t="str">
            <v>3 PN</v>
          </cell>
          <cell r="G84" t="str">
            <v>TB - TN</v>
          </cell>
          <cell r="H84">
            <v>104</v>
          </cell>
          <cell r="I84">
            <v>41951795.454545446</v>
          </cell>
          <cell r="J84">
            <v>4362986727.2727261</v>
          </cell>
          <cell r="K84">
            <v>45940640.499999993</v>
          </cell>
          <cell r="L84">
            <v>4777826611.999999</v>
          </cell>
        </row>
        <row r="85">
          <cell r="E85" t="str">
            <v>B17.04</v>
          </cell>
          <cell r="F85" t="str">
            <v>2 PN</v>
          </cell>
          <cell r="G85" t="str">
            <v>ĐB</v>
          </cell>
          <cell r="H85">
            <v>89</v>
          </cell>
          <cell r="I85">
            <v>43330003.977272719</v>
          </cell>
          <cell r="J85">
            <v>3856370353.977272</v>
          </cell>
          <cell r="K85">
            <v>47456669.874999993</v>
          </cell>
          <cell r="L85">
            <v>4223643618.8749995</v>
          </cell>
        </row>
        <row r="86">
          <cell r="E86" t="str">
            <v>B17.05</v>
          </cell>
          <cell r="F86" t="str">
            <v>3 PN</v>
          </cell>
          <cell r="G86" t="str">
            <v>ĐB</v>
          </cell>
          <cell r="H86">
            <v>103.4</v>
          </cell>
          <cell r="I86">
            <v>45727941.477272727</v>
          </cell>
          <cell r="J86">
            <v>4728269148.75</v>
          </cell>
          <cell r="K86">
            <v>50094401.125</v>
          </cell>
          <cell r="L86">
            <v>5179761076.3249998</v>
          </cell>
        </row>
        <row r="87">
          <cell r="E87" t="str">
            <v>B17.06</v>
          </cell>
          <cell r="F87" t="str">
            <v>3 PN</v>
          </cell>
          <cell r="G87" t="str">
            <v>ĐB</v>
          </cell>
          <cell r="H87">
            <v>103.4</v>
          </cell>
          <cell r="I87">
            <v>45727941.477272727</v>
          </cell>
          <cell r="J87">
            <v>4728269148.75</v>
          </cell>
          <cell r="K87">
            <v>50094401.125</v>
          </cell>
          <cell r="L87">
            <v>5179761076.3249998</v>
          </cell>
        </row>
        <row r="88">
          <cell r="E88" t="str">
            <v>B17.07</v>
          </cell>
          <cell r="F88" t="str">
            <v>2 PN</v>
          </cell>
          <cell r="G88" t="str">
            <v>ĐB</v>
          </cell>
          <cell r="H88">
            <v>89</v>
          </cell>
          <cell r="I88">
            <v>43330003.977272719</v>
          </cell>
          <cell r="J88">
            <v>3856370353.977272</v>
          </cell>
          <cell r="K88">
            <v>47456669.874999993</v>
          </cell>
          <cell r="L88">
            <v>4223643618.8749995</v>
          </cell>
        </row>
        <row r="89">
          <cell r="E89" t="str">
            <v>B17.08</v>
          </cell>
          <cell r="F89" t="str">
            <v>3 PN</v>
          </cell>
          <cell r="G89" t="str">
            <v>ĐB - ĐN</v>
          </cell>
          <cell r="H89">
            <v>107.7</v>
          </cell>
          <cell r="I89">
            <v>49104431.249999993</v>
          </cell>
          <cell r="J89">
            <v>5288547245.624999</v>
          </cell>
          <cell r="K89">
            <v>53808539.874999993</v>
          </cell>
          <cell r="L89">
            <v>5795179744.5374994</v>
          </cell>
        </row>
        <row r="90">
          <cell r="E90" t="str">
            <v>B17.09</v>
          </cell>
          <cell r="F90" t="str">
            <v>3 PN</v>
          </cell>
          <cell r="G90" t="str">
            <v>ĐN - TN</v>
          </cell>
          <cell r="H90">
            <v>104.1</v>
          </cell>
          <cell r="I90">
            <v>46628984.659090906</v>
          </cell>
          <cell r="J90">
            <v>4854077303.011363</v>
          </cell>
          <cell r="K90">
            <v>51085548.625</v>
          </cell>
          <cell r="L90">
            <v>5318005611.8624992</v>
          </cell>
        </row>
        <row r="91">
          <cell r="E91" t="str">
            <v>B17.11</v>
          </cell>
          <cell r="F91" t="str">
            <v>2 PN</v>
          </cell>
          <cell r="G91" t="str">
            <v>ĐN</v>
          </cell>
          <cell r="H91">
            <v>84</v>
          </cell>
          <cell r="I91">
            <v>43114431.818181813</v>
          </cell>
          <cell r="J91">
            <v>3621612272.727272</v>
          </cell>
          <cell r="K91">
            <v>47219540.5</v>
          </cell>
          <cell r="L91">
            <v>3966441402</v>
          </cell>
        </row>
        <row r="92">
          <cell r="E92" t="str">
            <v>B17.12</v>
          </cell>
          <cell r="F92" t="str">
            <v>3 PN</v>
          </cell>
          <cell r="G92" t="str">
            <v>TB</v>
          </cell>
          <cell r="H92">
            <v>106.7</v>
          </cell>
          <cell r="I92">
            <v>40401613.636363633</v>
          </cell>
          <cell r="J92">
            <v>4310852175</v>
          </cell>
          <cell r="K92">
            <v>44235440.5</v>
          </cell>
          <cell r="L92">
            <v>4719921501.3500004</v>
          </cell>
        </row>
        <row r="93">
          <cell r="E93" t="str">
            <v>B17.14</v>
          </cell>
          <cell r="F93" t="str">
            <v>2 PN</v>
          </cell>
          <cell r="G93" t="str">
            <v>TB</v>
          </cell>
          <cell r="H93">
            <v>91.9</v>
          </cell>
          <cell r="I93">
            <v>40014068.181818172</v>
          </cell>
          <cell r="J93">
            <v>3677292865.90909</v>
          </cell>
          <cell r="K93">
            <v>43809140.499999993</v>
          </cell>
          <cell r="L93">
            <v>4026060011.9499993</v>
          </cell>
        </row>
        <row r="94">
          <cell r="E94" t="str">
            <v>A19.10</v>
          </cell>
          <cell r="F94" t="str">
            <v>2 PN</v>
          </cell>
          <cell r="G94" t="str">
            <v>ĐB</v>
          </cell>
          <cell r="H94">
            <v>93.6</v>
          </cell>
          <cell r="I94">
            <v>40014068.181818172</v>
          </cell>
          <cell r="J94">
            <v>3745316781.8181806</v>
          </cell>
          <cell r="K94">
            <v>43809140.499999993</v>
          </cell>
          <cell r="L94">
            <v>4100535550.7999992</v>
          </cell>
        </row>
        <row r="95">
          <cell r="E95" t="str">
            <v>B19.01</v>
          </cell>
          <cell r="F95" t="str">
            <v>2 PN+1</v>
          </cell>
          <cell r="G95" t="str">
            <v>TN</v>
          </cell>
          <cell r="H95">
            <v>93.6</v>
          </cell>
          <cell r="I95">
            <v>39626522.727272719</v>
          </cell>
          <cell r="J95">
            <v>3709042527.2727261</v>
          </cell>
          <cell r="K95">
            <v>43382840.499999993</v>
          </cell>
          <cell r="L95">
            <v>4060633870.7999992</v>
          </cell>
        </row>
        <row r="96">
          <cell r="E96" t="str">
            <v>B19.02</v>
          </cell>
          <cell r="F96" t="str">
            <v>3 PN</v>
          </cell>
          <cell r="G96" t="str">
            <v>TB - TN</v>
          </cell>
          <cell r="H96">
            <v>104</v>
          </cell>
          <cell r="I96">
            <v>41951795.454545446</v>
          </cell>
          <cell r="J96">
            <v>4362986727.2727261</v>
          </cell>
          <cell r="K96">
            <v>45940640.499999993</v>
          </cell>
          <cell r="L96">
            <v>4777826611.999999</v>
          </cell>
        </row>
        <row r="97">
          <cell r="E97" t="str">
            <v>B19.12</v>
          </cell>
          <cell r="F97" t="str">
            <v>3 PN</v>
          </cell>
          <cell r="G97" t="str">
            <v>TB</v>
          </cell>
          <cell r="H97">
            <v>106.7</v>
          </cell>
          <cell r="I97">
            <v>40401613.636363633</v>
          </cell>
          <cell r="J97">
            <v>4310852175</v>
          </cell>
          <cell r="K97">
            <v>44235440.5</v>
          </cell>
          <cell r="L97">
            <v>4719921501.3500004</v>
          </cell>
        </row>
        <row r="98">
          <cell r="E98" t="str">
            <v>B19.14</v>
          </cell>
          <cell r="F98" t="str">
            <v>2 PN</v>
          </cell>
          <cell r="G98" t="str">
            <v>TB</v>
          </cell>
          <cell r="H98">
            <v>91.9</v>
          </cell>
          <cell r="I98">
            <v>40014068.181818172</v>
          </cell>
          <cell r="J98">
            <v>3677292865.90909</v>
          </cell>
          <cell r="K98">
            <v>43809140.499999993</v>
          </cell>
          <cell r="L98">
            <v>4026060011.9499993</v>
          </cell>
        </row>
        <row r="99">
          <cell r="E99" t="str">
            <v>A22.02</v>
          </cell>
          <cell r="F99" t="str">
            <v>3 PN</v>
          </cell>
          <cell r="G99" t="str">
            <v>ĐB - ĐN</v>
          </cell>
          <cell r="H99">
            <v>104.1</v>
          </cell>
          <cell r="I99">
            <v>46628984.659090906</v>
          </cell>
          <cell r="J99">
            <v>4854077303.011363</v>
          </cell>
          <cell r="K99">
            <v>51085548.625</v>
          </cell>
          <cell r="L99">
            <v>5318005611.8624992</v>
          </cell>
        </row>
        <row r="100">
          <cell r="E100" t="str">
            <v>A22.06</v>
          </cell>
          <cell r="F100" t="str">
            <v>3 PN</v>
          </cell>
          <cell r="G100" t="str">
            <v>TN</v>
          </cell>
          <cell r="H100">
            <v>103.6</v>
          </cell>
          <cell r="I100">
            <v>44547865.568181813</v>
          </cell>
          <cell r="J100">
            <v>4615158872.863636</v>
          </cell>
          <cell r="K100">
            <v>48796317.625</v>
          </cell>
          <cell r="L100">
            <v>5055298505.9499998</v>
          </cell>
        </row>
        <row r="101">
          <cell r="E101" t="str">
            <v>A22.08</v>
          </cell>
          <cell r="F101" t="str">
            <v>3 PN</v>
          </cell>
          <cell r="G101" t="str">
            <v>TB - TN</v>
          </cell>
          <cell r="H101">
            <v>107.7</v>
          </cell>
          <cell r="I101">
            <v>45781228.977272727</v>
          </cell>
          <cell r="J101">
            <v>4930638360.852273</v>
          </cell>
          <cell r="K101">
            <v>50153017.375</v>
          </cell>
          <cell r="L101">
            <v>5401479971.2875004</v>
          </cell>
        </row>
        <row r="102">
          <cell r="E102" t="str">
            <v>A22.09</v>
          </cell>
          <cell r="F102" t="str">
            <v>3 PN</v>
          </cell>
          <cell r="G102" t="str">
            <v>ĐB - TB</v>
          </cell>
          <cell r="H102">
            <v>104</v>
          </cell>
          <cell r="I102">
            <v>42726886.36363636</v>
          </cell>
          <cell r="J102">
            <v>4443596181.818181</v>
          </cell>
          <cell r="K102">
            <v>46793240.5</v>
          </cell>
          <cell r="L102">
            <v>4866497012</v>
          </cell>
        </row>
        <row r="103">
          <cell r="E103" t="str">
            <v>A22.10</v>
          </cell>
          <cell r="F103" t="str">
            <v>2 PN</v>
          </cell>
          <cell r="G103" t="str">
            <v>ĐB</v>
          </cell>
          <cell r="H103">
            <v>93.6</v>
          </cell>
          <cell r="I103">
            <v>40014068.181818172</v>
          </cell>
          <cell r="J103">
            <v>3745316781.8181806</v>
          </cell>
          <cell r="K103">
            <v>43809140.499999993</v>
          </cell>
          <cell r="L103">
            <v>4100535550.7999992</v>
          </cell>
        </row>
        <row r="104">
          <cell r="E104" t="str">
            <v>A22.11</v>
          </cell>
          <cell r="F104" t="str">
            <v>2 PN</v>
          </cell>
          <cell r="G104" t="str">
            <v>TB</v>
          </cell>
          <cell r="H104">
            <v>91.9</v>
          </cell>
          <cell r="I104">
            <v>41176704.545454547</v>
          </cell>
          <cell r="J104">
            <v>3784139147.727273</v>
          </cell>
          <cell r="K104">
            <v>45088040.500000007</v>
          </cell>
          <cell r="L104">
            <v>4143590921.9500008</v>
          </cell>
        </row>
        <row r="105">
          <cell r="E105" t="str">
            <v>A22.12</v>
          </cell>
          <cell r="F105" t="str">
            <v>3 PN</v>
          </cell>
          <cell r="G105" t="str">
            <v>ĐN</v>
          </cell>
          <cell r="H105">
            <v>106.7</v>
          </cell>
          <cell r="I105">
            <v>43501977.272727273</v>
          </cell>
          <cell r="J105">
            <v>4641660975</v>
          </cell>
          <cell r="K105">
            <v>47645840.500000007</v>
          </cell>
          <cell r="L105">
            <v>5083811181.3500013</v>
          </cell>
        </row>
        <row r="106">
          <cell r="E106" t="str">
            <v>B22.01</v>
          </cell>
          <cell r="F106" t="str">
            <v>2 PN+1</v>
          </cell>
          <cell r="G106" t="str">
            <v>TN</v>
          </cell>
          <cell r="H106">
            <v>93.6</v>
          </cell>
          <cell r="I106">
            <v>39626522.727272719</v>
          </cell>
          <cell r="J106">
            <v>3709042527.2727261</v>
          </cell>
          <cell r="K106">
            <v>43382840.499999993</v>
          </cell>
          <cell r="L106">
            <v>4060633870.7999992</v>
          </cell>
        </row>
        <row r="107">
          <cell r="E107" t="str">
            <v>B22.04</v>
          </cell>
          <cell r="F107" t="str">
            <v>2 PN</v>
          </cell>
          <cell r="G107" t="str">
            <v>ĐB</v>
          </cell>
          <cell r="H107">
            <v>89</v>
          </cell>
          <cell r="I107">
            <v>43330003.977272719</v>
          </cell>
          <cell r="J107">
            <v>3856370353.977272</v>
          </cell>
          <cell r="K107">
            <v>47456669.874999993</v>
          </cell>
          <cell r="L107">
            <v>4223643618.8749995</v>
          </cell>
        </row>
        <row r="108">
          <cell r="E108" t="str">
            <v>B22.05</v>
          </cell>
          <cell r="F108" t="str">
            <v>3 PN</v>
          </cell>
          <cell r="G108" t="str">
            <v>ĐB</v>
          </cell>
          <cell r="H108">
            <v>103.6</v>
          </cell>
          <cell r="I108">
            <v>43761148.295454539</v>
          </cell>
          <cell r="J108">
            <v>4533654963.40909</v>
          </cell>
          <cell r="K108">
            <v>47930928.625</v>
          </cell>
          <cell r="L108">
            <v>4965644205.5500002</v>
          </cell>
        </row>
        <row r="109">
          <cell r="E109" t="str">
            <v>B22.06</v>
          </cell>
          <cell r="F109" t="str">
            <v>3 PN</v>
          </cell>
          <cell r="G109" t="str">
            <v>ĐB</v>
          </cell>
          <cell r="H109">
            <v>103.4</v>
          </cell>
          <cell r="I109">
            <v>43761148.295454539</v>
          </cell>
          <cell r="J109">
            <v>4524902733.75</v>
          </cell>
          <cell r="K109">
            <v>47930928.625</v>
          </cell>
          <cell r="L109">
            <v>4956058019.8249998</v>
          </cell>
        </row>
        <row r="110">
          <cell r="E110" t="str">
            <v>B22.07</v>
          </cell>
          <cell r="F110" t="str">
            <v>2 PN</v>
          </cell>
          <cell r="G110" t="str">
            <v>ĐB</v>
          </cell>
          <cell r="H110">
            <v>89</v>
          </cell>
          <cell r="I110">
            <v>43330003.977272719</v>
          </cell>
          <cell r="J110">
            <v>3856370353.977272</v>
          </cell>
          <cell r="K110">
            <v>47456669.874999993</v>
          </cell>
          <cell r="L110">
            <v>4223643618.8749995</v>
          </cell>
        </row>
        <row r="111">
          <cell r="E111" t="str">
            <v>B22.09</v>
          </cell>
          <cell r="F111" t="str">
            <v>3 PN</v>
          </cell>
          <cell r="G111" t="str">
            <v>ĐN - TN</v>
          </cell>
          <cell r="H111">
            <v>104.1</v>
          </cell>
          <cell r="I111">
            <v>46628984.659090906</v>
          </cell>
          <cell r="J111">
            <v>4854077303.011363</v>
          </cell>
          <cell r="K111">
            <v>51085548.625</v>
          </cell>
          <cell r="L111">
            <v>5318005611.8624992</v>
          </cell>
        </row>
        <row r="112">
          <cell r="E112" t="str">
            <v>B22.10</v>
          </cell>
          <cell r="F112" t="str">
            <v>2 PN</v>
          </cell>
          <cell r="G112" t="str">
            <v>TN</v>
          </cell>
          <cell r="H112">
            <v>93.6</v>
          </cell>
          <cell r="I112">
            <v>40014068.181818172</v>
          </cell>
          <cell r="J112">
            <v>3745316781.8181806</v>
          </cell>
          <cell r="K112">
            <v>43809140.499999993</v>
          </cell>
          <cell r="L112">
            <v>4100535550.7999992</v>
          </cell>
        </row>
        <row r="113">
          <cell r="E113" t="str">
            <v>B22.11</v>
          </cell>
          <cell r="F113" t="str">
            <v>2 PN</v>
          </cell>
          <cell r="G113" t="str">
            <v>ĐN</v>
          </cell>
          <cell r="H113">
            <v>84</v>
          </cell>
          <cell r="I113">
            <v>43114431.818181813</v>
          </cell>
          <cell r="J113">
            <v>3621612272.727272</v>
          </cell>
          <cell r="K113">
            <v>47219540.5</v>
          </cell>
          <cell r="L113">
            <v>3966441402</v>
          </cell>
        </row>
        <row r="114">
          <cell r="E114" t="str">
            <v>B22.12</v>
          </cell>
          <cell r="F114" t="str">
            <v>3 PN</v>
          </cell>
          <cell r="G114" t="str">
            <v>TB</v>
          </cell>
          <cell r="H114">
            <v>106.7</v>
          </cell>
          <cell r="I114">
            <v>40401613.636363633</v>
          </cell>
          <cell r="J114">
            <v>4310852175</v>
          </cell>
          <cell r="K114">
            <v>44235440.5</v>
          </cell>
          <cell r="L114">
            <v>4719921501.3500004</v>
          </cell>
        </row>
        <row r="115">
          <cell r="E115" t="str">
            <v>B22.14</v>
          </cell>
          <cell r="F115" t="str">
            <v>2 PN</v>
          </cell>
          <cell r="G115" t="str">
            <v>TB</v>
          </cell>
          <cell r="H115">
            <v>91.9</v>
          </cell>
          <cell r="I115">
            <v>40014068.181818172</v>
          </cell>
          <cell r="J115">
            <v>3677292865.90909</v>
          </cell>
          <cell r="K115">
            <v>43809140.499999993</v>
          </cell>
          <cell r="L115">
            <v>4026060011.9499993</v>
          </cell>
        </row>
        <row r="116">
          <cell r="E116" t="str">
            <v>A23.01</v>
          </cell>
          <cell r="F116" t="str">
            <v>2 PN+1</v>
          </cell>
          <cell r="G116" t="str">
            <v>ĐB</v>
          </cell>
          <cell r="H116">
            <v>93.6</v>
          </cell>
          <cell r="I116">
            <v>40014068.181818172</v>
          </cell>
          <cell r="J116">
            <v>3745316781.8181806</v>
          </cell>
          <cell r="K116">
            <v>43809140.499999993</v>
          </cell>
          <cell r="L116">
            <v>4100535550.7999992</v>
          </cell>
        </row>
        <row r="117">
          <cell r="E117" t="str">
            <v>A23.09</v>
          </cell>
          <cell r="F117" t="str">
            <v>3 PN</v>
          </cell>
          <cell r="G117" t="str">
            <v>ĐB - TB</v>
          </cell>
          <cell r="H117">
            <v>104</v>
          </cell>
          <cell r="I117">
            <v>42726886.36363636</v>
          </cell>
          <cell r="J117">
            <v>4443596181.818181</v>
          </cell>
          <cell r="K117">
            <v>46793240.5</v>
          </cell>
          <cell r="L117">
            <v>4866497012</v>
          </cell>
        </row>
        <row r="118">
          <cell r="E118" t="str">
            <v>A23.10</v>
          </cell>
          <cell r="F118" t="str">
            <v>2 PN</v>
          </cell>
          <cell r="G118" t="str">
            <v>ĐB</v>
          </cell>
          <cell r="H118">
            <v>93.6</v>
          </cell>
          <cell r="I118">
            <v>40014068.181818172</v>
          </cell>
          <cell r="J118">
            <v>3745316781.8181806</v>
          </cell>
          <cell r="K118">
            <v>43809140.499999993</v>
          </cell>
          <cell r="L118">
            <v>4100535550.7999992</v>
          </cell>
        </row>
        <row r="119">
          <cell r="E119" t="str">
            <v>A23.11</v>
          </cell>
          <cell r="F119" t="str">
            <v>2 PN</v>
          </cell>
          <cell r="G119" t="str">
            <v>TB</v>
          </cell>
          <cell r="H119">
            <v>91.9</v>
          </cell>
          <cell r="I119">
            <v>41176704.545454547</v>
          </cell>
          <cell r="J119">
            <v>3784139147.727273</v>
          </cell>
          <cell r="K119">
            <v>45088040.500000007</v>
          </cell>
          <cell r="L119">
            <v>4143590921.9500008</v>
          </cell>
        </row>
        <row r="120">
          <cell r="E120" t="str">
            <v>B23.01</v>
          </cell>
          <cell r="F120" t="str">
            <v>2 PN+1</v>
          </cell>
          <cell r="G120" t="str">
            <v>TN</v>
          </cell>
          <cell r="H120">
            <v>93.6</v>
          </cell>
          <cell r="I120">
            <v>39626522.727272719</v>
          </cell>
          <cell r="J120">
            <v>3709042527.2727261</v>
          </cell>
          <cell r="K120">
            <v>43382840.499999993</v>
          </cell>
          <cell r="L120">
            <v>4060633870.7999992</v>
          </cell>
        </row>
        <row r="121">
          <cell r="E121" t="str">
            <v>B23.10</v>
          </cell>
          <cell r="F121" t="str">
            <v>2 PN</v>
          </cell>
          <cell r="G121" t="str">
            <v>TN</v>
          </cell>
          <cell r="H121">
            <v>93.6</v>
          </cell>
          <cell r="I121">
            <v>40014068.181818172</v>
          </cell>
          <cell r="J121">
            <v>3745316781.8181806</v>
          </cell>
          <cell r="K121">
            <v>43809140.499999993</v>
          </cell>
          <cell r="L121">
            <v>4100535550.7999992</v>
          </cell>
        </row>
        <row r="122">
          <cell r="E122" t="str">
            <v>B23.12</v>
          </cell>
          <cell r="F122" t="str">
            <v>3 PN</v>
          </cell>
          <cell r="G122" t="str">
            <v>TB</v>
          </cell>
          <cell r="H122">
            <v>106.7</v>
          </cell>
          <cell r="I122">
            <v>40401613.636363633</v>
          </cell>
          <cell r="J122">
            <v>4310852175</v>
          </cell>
          <cell r="K122">
            <v>44235440.5</v>
          </cell>
          <cell r="L122">
            <v>4719921501.3500004</v>
          </cell>
        </row>
        <row r="123">
          <cell r="E123" t="str">
            <v>B23.14</v>
          </cell>
          <cell r="F123" t="str">
            <v>2 PN</v>
          </cell>
          <cell r="G123" t="str">
            <v>TB</v>
          </cell>
          <cell r="H123">
            <v>91.9</v>
          </cell>
          <cell r="I123">
            <v>40014068.181818172</v>
          </cell>
          <cell r="J123">
            <v>3677292865.90909</v>
          </cell>
          <cell r="K123">
            <v>43809140.499999993</v>
          </cell>
          <cell r="L123">
            <v>4026060011.9499993</v>
          </cell>
        </row>
        <row r="124">
          <cell r="E124" t="str">
            <v>A24.09</v>
          </cell>
          <cell r="F124" t="str">
            <v>3 PN</v>
          </cell>
          <cell r="G124" t="str">
            <v>ĐB - TB</v>
          </cell>
          <cell r="H124">
            <v>104</v>
          </cell>
          <cell r="I124">
            <v>42726886.36363636</v>
          </cell>
          <cell r="J124">
            <v>4443596181.818181</v>
          </cell>
          <cell r="K124">
            <v>46793240.5</v>
          </cell>
          <cell r="L124">
            <v>4866497012</v>
          </cell>
        </row>
        <row r="125">
          <cell r="E125" t="str">
            <v>A24.10</v>
          </cell>
          <cell r="F125" t="str">
            <v>2 PN</v>
          </cell>
          <cell r="G125" t="str">
            <v>ĐB</v>
          </cell>
          <cell r="H125">
            <v>93.6</v>
          </cell>
          <cell r="I125">
            <v>40014068.181818172</v>
          </cell>
          <cell r="J125">
            <v>3745316781.8181806</v>
          </cell>
          <cell r="K125">
            <v>43809140.499999993</v>
          </cell>
          <cell r="L125">
            <v>4100535550.7999992</v>
          </cell>
        </row>
        <row r="126">
          <cell r="E126" t="str">
            <v>A24.11</v>
          </cell>
          <cell r="F126" t="str">
            <v>2 PN</v>
          </cell>
          <cell r="G126" t="str">
            <v>TB</v>
          </cell>
          <cell r="H126">
            <v>91.9</v>
          </cell>
          <cell r="I126">
            <v>41176704.545454547</v>
          </cell>
          <cell r="J126">
            <v>3784139147.727273</v>
          </cell>
          <cell r="K126">
            <v>45088040.500000007</v>
          </cell>
          <cell r="L126">
            <v>4143590921.9500008</v>
          </cell>
        </row>
        <row r="127">
          <cell r="E127" t="str">
            <v>B24.01</v>
          </cell>
          <cell r="F127" t="str">
            <v>2 PN+1</v>
          </cell>
          <cell r="G127" t="str">
            <v>TN</v>
          </cell>
          <cell r="H127">
            <v>93.6</v>
          </cell>
          <cell r="I127">
            <v>39626522.727272719</v>
          </cell>
          <cell r="J127">
            <v>3709042527.2727261</v>
          </cell>
          <cell r="K127">
            <v>43382840.499999993</v>
          </cell>
          <cell r="L127">
            <v>4060633870.7999992</v>
          </cell>
        </row>
        <row r="128">
          <cell r="E128" t="str">
            <v>B24.06</v>
          </cell>
          <cell r="F128" t="str">
            <v>Duplex</v>
          </cell>
          <cell r="G128" t="str">
            <v>ĐB</v>
          </cell>
          <cell r="H128">
            <v>185.8</v>
          </cell>
          <cell r="I128">
            <v>45277419.886363633</v>
          </cell>
          <cell r="J128">
            <v>8412544614.886364</v>
          </cell>
          <cell r="K128">
            <v>49598827.375</v>
          </cell>
          <cell r="L128">
            <v>9215462126.2749996</v>
          </cell>
        </row>
        <row r="129">
          <cell r="E129" t="str">
            <v>B24.12</v>
          </cell>
          <cell r="F129" t="str">
            <v>3 PN</v>
          </cell>
          <cell r="G129" t="str">
            <v>TB</v>
          </cell>
          <cell r="H129">
            <v>106.7</v>
          </cell>
          <cell r="I129">
            <v>40401613.636363633</v>
          </cell>
          <cell r="J129">
            <v>4310852175</v>
          </cell>
          <cell r="K129">
            <v>44235440.5</v>
          </cell>
          <cell r="L129">
            <v>4719921501.3500004</v>
          </cell>
        </row>
        <row r="130">
          <cell r="E130" t="str">
            <v>A26.06</v>
          </cell>
          <cell r="F130" t="str">
            <v>Duplex</v>
          </cell>
          <cell r="G130" t="str">
            <v>TN</v>
          </cell>
          <cell r="H130">
            <v>185.8</v>
          </cell>
          <cell r="I130">
            <v>46056386.249999985</v>
          </cell>
          <cell r="J130">
            <v>8557276565.2499981</v>
          </cell>
          <cell r="K130">
            <v>50455690.374999985</v>
          </cell>
          <cell r="L130">
            <v>9374667271.6749973</v>
          </cell>
        </row>
        <row r="131">
          <cell r="E131" t="str">
            <v>A26.07</v>
          </cell>
          <cell r="F131" t="str">
            <v>2 PN</v>
          </cell>
          <cell r="G131" t="str">
            <v>TN</v>
          </cell>
          <cell r="H131">
            <v>89</v>
          </cell>
          <cell r="I131">
            <v>44108970.340909086</v>
          </cell>
          <cell r="J131">
            <v>3925698360.3409085</v>
          </cell>
          <cell r="K131">
            <v>48313532.875</v>
          </cell>
          <cell r="L131">
            <v>4299904425.875</v>
          </cell>
        </row>
        <row r="132">
          <cell r="E132" t="str">
            <v>A26.08</v>
          </cell>
          <cell r="F132" t="str">
            <v>3 PN</v>
          </cell>
          <cell r="G132" t="str">
            <v>TB - TN</v>
          </cell>
          <cell r="H132">
            <v>107.7</v>
          </cell>
          <cell r="I132">
            <v>45781228.977272727</v>
          </cell>
          <cell r="J132">
            <v>4930638360.852273</v>
          </cell>
          <cell r="K132">
            <v>50153017.375</v>
          </cell>
          <cell r="L132">
            <v>5401479971.2875004</v>
          </cell>
        </row>
        <row r="133">
          <cell r="E133" t="str">
            <v>A26.09</v>
          </cell>
          <cell r="F133" t="str">
            <v>3 PN</v>
          </cell>
          <cell r="G133" t="str">
            <v>ĐB - TB</v>
          </cell>
          <cell r="H133">
            <v>104</v>
          </cell>
          <cell r="I133">
            <v>42726886.36363636</v>
          </cell>
          <cell r="J133">
            <v>4443596181.818181</v>
          </cell>
          <cell r="K133">
            <v>46793240.5</v>
          </cell>
          <cell r="L133">
            <v>4866497012</v>
          </cell>
        </row>
        <row r="134">
          <cell r="E134" t="str">
            <v>A26.10</v>
          </cell>
          <cell r="F134" t="str">
            <v>2 PN</v>
          </cell>
          <cell r="G134" t="str">
            <v>ĐB</v>
          </cell>
          <cell r="H134">
            <v>93.6</v>
          </cell>
          <cell r="I134">
            <v>40014068.181818172</v>
          </cell>
          <cell r="J134">
            <v>3745316781.8181806</v>
          </cell>
          <cell r="K134">
            <v>43809140.499999993</v>
          </cell>
          <cell r="L134">
            <v>4100535550.7999992</v>
          </cell>
        </row>
        <row r="135">
          <cell r="E135" t="str">
            <v>A26.11</v>
          </cell>
          <cell r="F135" t="str">
            <v>2 PN</v>
          </cell>
          <cell r="G135" t="str">
            <v>TB</v>
          </cell>
          <cell r="H135">
            <v>91.9</v>
          </cell>
          <cell r="I135">
            <v>41176704.545454547</v>
          </cell>
          <cell r="J135">
            <v>3784139147.727273</v>
          </cell>
          <cell r="K135">
            <v>45088040.500000007</v>
          </cell>
          <cell r="L135">
            <v>4143590921.9500008</v>
          </cell>
        </row>
        <row r="136">
          <cell r="E136" t="str">
            <v>A26.12</v>
          </cell>
          <cell r="F136" t="str">
            <v>3 PN</v>
          </cell>
          <cell r="G136" t="str">
            <v>ĐN</v>
          </cell>
          <cell r="H136">
            <v>106.7</v>
          </cell>
          <cell r="I136">
            <v>43501977.272727273</v>
          </cell>
          <cell r="J136">
            <v>4641660975</v>
          </cell>
          <cell r="K136">
            <v>47645840.500000007</v>
          </cell>
          <cell r="L136">
            <v>5083811181.3500013</v>
          </cell>
        </row>
        <row r="137">
          <cell r="E137" t="str">
            <v>A26.14</v>
          </cell>
          <cell r="F137" t="str">
            <v>2 PN</v>
          </cell>
          <cell r="G137" t="str">
            <v>ĐN</v>
          </cell>
          <cell r="H137">
            <v>84</v>
          </cell>
          <cell r="I137">
            <v>43114431.818181813</v>
          </cell>
          <cell r="J137">
            <v>3621612272.727272</v>
          </cell>
          <cell r="K137">
            <v>47219540.5</v>
          </cell>
          <cell r="L137">
            <v>3966441402</v>
          </cell>
        </row>
        <row r="138">
          <cell r="E138" t="str">
            <v>B26.01</v>
          </cell>
          <cell r="F138" t="str">
            <v>2 PN+1</v>
          </cell>
          <cell r="G138" t="str">
            <v>TN</v>
          </cell>
          <cell r="H138">
            <v>93.6</v>
          </cell>
          <cell r="I138">
            <v>39626522.727272719</v>
          </cell>
          <cell r="J138">
            <v>3709042527.2727261</v>
          </cell>
          <cell r="K138">
            <v>43382840.499999993</v>
          </cell>
          <cell r="L138">
            <v>4060633870.7999992</v>
          </cell>
        </row>
        <row r="139">
          <cell r="E139" t="str">
            <v>B26.02</v>
          </cell>
          <cell r="F139" t="str">
            <v>3 PN</v>
          </cell>
          <cell r="G139" t="str">
            <v>TB - TN</v>
          </cell>
          <cell r="H139">
            <v>104</v>
          </cell>
          <cell r="I139">
            <v>41951795.454545446</v>
          </cell>
          <cell r="J139">
            <v>4362986727.2727261</v>
          </cell>
          <cell r="K139">
            <v>45940640.499999993</v>
          </cell>
          <cell r="L139">
            <v>4777826611.999999</v>
          </cell>
        </row>
        <row r="140">
          <cell r="E140" t="str">
            <v>B26.03</v>
          </cell>
          <cell r="F140" t="str">
            <v>3 PN</v>
          </cell>
          <cell r="G140" t="str">
            <v>ĐB - TB</v>
          </cell>
          <cell r="H140">
            <v>107.7</v>
          </cell>
          <cell r="I140">
            <v>45781228.977272727</v>
          </cell>
          <cell r="J140">
            <v>4930638360.852273</v>
          </cell>
          <cell r="K140">
            <v>50153017.375</v>
          </cell>
          <cell r="L140">
            <v>5401479971.2875004</v>
          </cell>
        </row>
        <row r="141">
          <cell r="E141" t="str">
            <v>B26.04</v>
          </cell>
          <cell r="F141" t="str">
            <v>2 PN</v>
          </cell>
          <cell r="G141" t="str">
            <v>ĐB</v>
          </cell>
          <cell r="H141">
            <v>89</v>
          </cell>
          <cell r="I141">
            <v>43330003.977272719</v>
          </cell>
          <cell r="J141">
            <v>3856370353.977272</v>
          </cell>
          <cell r="K141">
            <v>47456669.874999993</v>
          </cell>
          <cell r="L141">
            <v>4223643618.8749995</v>
          </cell>
        </row>
        <row r="142">
          <cell r="E142" t="str">
            <v>B26.05</v>
          </cell>
          <cell r="F142" t="str">
            <v>Duplex</v>
          </cell>
          <cell r="G142" t="str">
            <v>ĐB</v>
          </cell>
          <cell r="H142">
            <v>185.8</v>
          </cell>
          <cell r="I142">
            <v>45277419.886363633</v>
          </cell>
          <cell r="J142">
            <v>8412544614.886364</v>
          </cell>
          <cell r="K142">
            <v>49598827.375</v>
          </cell>
          <cell r="L142">
            <v>9215462126.2749996</v>
          </cell>
        </row>
        <row r="143">
          <cell r="E143" t="str">
            <v>B26.06</v>
          </cell>
          <cell r="F143" t="str">
            <v>Duplex</v>
          </cell>
          <cell r="G143" t="str">
            <v>ĐB</v>
          </cell>
          <cell r="H143">
            <v>185.8</v>
          </cell>
          <cell r="I143">
            <v>45277419.886363633</v>
          </cell>
          <cell r="J143">
            <v>8412544614.886364</v>
          </cell>
          <cell r="K143">
            <v>49598827.375</v>
          </cell>
          <cell r="L143">
            <v>9215462126.2749996</v>
          </cell>
        </row>
        <row r="144">
          <cell r="E144" t="str">
            <v>B26.08</v>
          </cell>
          <cell r="F144" t="str">
            <v>3 PN</v>
          </cell>
          <cell r="G144" t="str">
            <v>ĐB - ĐN</v>
          </cell>
          <cell r="H144">
            <v>107.7</v>
          </cell>
          <cell r="I144">
            <v>49104431.249999993</v>
          </cell>
          <cell r="J144">
            <v>5288547245.624999</v>
          </cell>
          <cell r="K144">
            <v>53808539.874999993</v>
          </cell>
          <cell r="L144">
            <v>5795179744.5374994</v>
          </cell>
        </row>
        <row r="145">
          <cell r="E145" t="str">
            <v>B26.12</v>
          </cell>
          <cell r="F145" t="str">
            <v>3 PN</v>
          </cell>
          <cell r="G145" t="str">
            <v>TB</v>
          </cell>
          <cell r="H145">
            <v>106.7</v>
          </cell>
          <cell r="I145">
            <v>40401613.636363633</v>
          </cell>
          <cell r="J145">
            <v>4310852175</v>
          </cell>
          <cell r="K145">
            <v>44235440.5</v>
          </cell>
          <cell r="L145">
            <v>4719921501.3500004</v>
          </cell>
        </row>
        <row r="146">
          <cell r="E146" t="str">
            <v>B26.14</v>
          </cell>
          <cell r="F146" t="str">
            <v>2 PN</v>
          </cell>
          <cell r="G146" t="str">
            <v>TB</v>
          </cell>
          <cell r="H146">
            <v>91.9</v>
          </cell>
          <cell r="I146">
            <v>40014068.181818172</v>
          </cell>
          <cell r="J146">
            <v>3677292865.90909</v>
          </cell>
          <cell r="K146">
            <v>43809140.499999993</v>
          </cell>
          <cell r="L146">
            <v>4026060011.9499993</v>
          </cell>
        </row>
        <row r="147">
          <cell r="E147" t="str">
            <v>A27.10</v>
          </cell>
          <cell r="F147" t="str">
            <v>2 PN</v>
          </cell>
          <cell r="G147" t="str">
            <v>ĐB</v>
          </cell>
          <cell r="H147">
            <v>93.6</v>
          </cell>
          <cell r="I147">
            <v>40401613.636363633</v>
          </cell>
          <cell r="J147">
            <v>3781591036.363636</v>
          </cell>
          <cell r="K147">
            <v>44235440.5</v>
          </cell>
          <cell r="L147">
            <v>4140437230.7999997</v>
          </cell>
        </row>
        <row r="148">
          <cell r="E148" t="str">
            <v>A27.11</v>
          </cell>
          <cell r="F148" t="str">
            <v>2 PN</v>
          </cell>
          <cell r="G148" t="str">
            <v>TB</v>
          </cell>
          <cell r="H148">
            <v>91.9</v>
          </cell>
          <cell r="I148">
            <v>41564249.999999993</v>
          </cell>
          <cell r="J148">
            <v>3819754574.9999995</v>
          </cell>
          <cell r="K148">
            <v>45514340.499999993</v>
          </cell>
          <cell r="L148">
            <v>4182767891.9499998</v>
          </cell>
        </row>
        <row r="149">
          <cell r="E149" t="str">
            <v>B27.10</v>
          </cell>
          <cell r="F149" t="str">
            <v>2 PN</v>
          </cell>
          <cell r="G149" t="str">
            <v>TN</v>
          </cell>
          <cell r="H149">
            <v>93.6</v>
          </cell>
          <cell r="I149">
            <v>40401613.636363633</v>
          </cell>
          <cell r="J149">
            <v>3781591036.363636</v>
          </cell>
          <cell r="K149">
            <v>44235440.5</v>
          </cell>
          <cell r="L149">
            <v>4140437230.7999997</v>
          </cell>
        </row>
        <row r="150">
          <cell r="E150" t="str">
            <v>A28.10</v>
          </cell>
          <cell r="F150" t="str">
            <v>2 PN</v>
          </cell>
          <cell r="G150" t="str">
            <v>ĐB</v>
          </cell>
          <cell r="H150">
            <v>93.6</v>
          </cell>
          <cell r="I150">
            <v>40401613.636363633</v>
          </cell>
          <cell r="J150">
            <v>3781591036.363636</v>
          </cell>
          <cell r="K150">
            <v>44235440.5</v>
          </cell>
          <cell r="L150">
            <v>4140437230.7999997</v>
          </cell>
        </row>
        <row r="151">
          <cell r="E151" t="str">
            <v>B28.06</v>
          </cell>
          <cell r="F151" t="str">
            <v>Duplex</v>
          </cell>
          <cell r="G151" t="str">
            <v>ĐB</v>
          </cell>
          <cell r="H151">
            <v>185.8</v>
          </cell>
          <cell r="I151">
            <v>45666903.068181798</v>
          </cell>
          <cell r="J151">
            <v>8484910590.0681782</v>
          </cell>
          <cell r="K151">
            <v>50027258.874999985</v>
          </cell>
          <cell r="L151">
            <v>9295064698.9749985</v>
          </cell>
        </row>
        <row r="152">
          <cell r="E152" t="str">
            <v>A29.10</v>
          </cell>
          <cell r="F152" t="str">
            <v>2 PN</v>
          </cell>
          <cell r="G152" t="str">
            <v>ĐB</v>
          </cell>
          <cell r="H152">
            <v>93.6</v>
          </cell>
          <cell r="I152">
            <v>40401613.636363633</v>
          </cell>
          <cell r="J152">
            <v>3781591036.363636</v>
          </cell>
          <cell r="K152">
            <v>44235440.5</v>
          </cell>
          <cell r="L152">
            <v>4140437230.7999997</v>
          </cell>
        </row>
        <row r="153">
          <cell r="E153" t="str">
            <v>A29.11</v>
          </cell>
          <cell r="F153" t="str">
            <v>2 PN</v>
          </cell>
          <cell r="G153" t="str">
            <v>TB</v>
          </cell>
          <cell r="H153">
            <v>91.9</v>
          </cell>
          <cell r="I153">
            <v>41564249.999999993</v>
          </cell>
          <cell r="J153">
            <v>3819754574.9999995</v>
          </cell>
          <cell r="K153">
            <v>45514340.499999993</v>
          </cell>
          <cell r="L153">
            <v>4182767891.9499998</v>
          </cell>
        </row>
        <row r="154">
          <cell r="E154" t="str">
            <v>B29.12</v>
          </cell>
          <cell r="F154" t="str">
            <v>3 PN</v>
          </cell>
          <cell r="G154" t="str">
            <v>TB</v>
          </cell>
          <cell r="H154">
            <v>106.7</v>
          </cell>
          <cell r="I154">
            <v>40789159.090909086</v>
          </cell>
          <cell r="J154">
            <v>4352203275</v>
          </cell>
          <cell r="K154">
            <v>44661740.5</v>
          </cell>
          <cell r="L154">
            <v>4765407711.3500004</v>
          </cell>
        </row>
        <row r="155">
          <cell r="E155" t="str">
            <v>A30.06</v>
          </cell>
          <cell r="F155" t="str">
            <v>Duplex</v>
          </cell>
          <cell r="G155" t="str">
            <v>TN</v>
          </cell>
          <cell r="H155">
            <v>185.8</v>
          </cell>
          <cell r="I155">
            <v>46445869.431818165</v>
          </cell>
          <cell r="J155">
            <v>8629642540.4318161</v>
          </cell>
          <cell r="K155">
            <v>50884121.874999985</v>
          </cell>
          <cell r="L155">
            <v>9454269844.3749981</v>
          </cell>
        </row>
        <row r="156">
          <cell r="E156" t="str">
            <v>A30.10</v>
          </cell>
          <cell r="F156" t="str">
            <v>2 PN</v>
          </cell>
          <cell r="G156" t="str">
            <v>ĐB</v>
          </cell>
          <cell r="H156">
            <v>93.6</v>
          </cell>
          <cell r="I156">
            <v>40401613.636363633</v>
          </cell>
          <cell r="J156">
            <v>3781591036.363636</v>
          </cell>
          <cell r="K156">
            <v>44235440.5</v>
          </cell>
          <cell r="L156">
            <v>4140437230.7999997</v>
          </cell>
        </row>
        <row r="157">
          <cell r="E157" t="str">
            <v>A30.11</v>
          </cell>
          <cell r="F157" t="str">
            <v>2 PN</v>
          </cell>
          <cell r="G157" t="str">
            <v>TB</v>
          </cell>
          <cell r="H157">
            <v>91.9</v>
          </cell>
          <cell r="I157">
            <v>41564249.999999993</v>
          </cell>
          <cell r="J157">
            <v>3819754574.9999995</v>
          </cell>
          <cell r="K157">
            <v>45514340.499999993</v>
          </cell>
          <cell r="L157">
            <v>4182767891.9499998</v>
          </cell>
        </row>
        <row r="158">
          <cell r="E158" t="str">
            <v>B30.05</v>
          </cell>
          <cell r="F158" t="str">
            <v>Duplex</v>
          </cell>
          <cell r="G158" t="str">
            <v>ĐB</v>
          </cell>
          <cell r="H158">
            <v>185.8</v>
          </cell>
          <cell r="I158">
            <v>45666903.068181798</v>
          </cell>
          <cell r="J158">
            <v>8484910590.0681782</v>
          </cell>
          <cell r="K158">
            <v>50027258.874999985</v>
          </cell>
          <cell r="L158">
            <v>9295064698.9749985</v>
          </cell>
        </row>
        <row r="159">
          <cell r="E159" t="str">
            <v>B30.06</v>
          </cell>
          <cell r="F159" t="str">
            <v>Duplex</v>
          </cell>
          <cell r="G159" t="str">
            <v>ĐB</v>
          </cell>
          <cell r="H159">
            <v>185.8</v>
          </cell>
          <cell r="I159">
            <v>45666903.068181798</v>
          </cell>
          <cell r="J159">
            <v>8484910590.0681782</v>
          </cell>
          <cell r="K159">
            <v>50027258.874999985</v>
          </cell>
          <cell r="L159">
            <v>9295064698.9749985</v>
          </cell>
        </row>
        <row r="160">
          <cell r="E160" t="str">
            <v>B30.12</v>
          </cell>
          <cell r="F160" t="str">
            <v>3 PN</v>
          </cell>
          <cell r="G160" t="str">
            <v>TB</v>
          </cell>
          <cell r="H160">
            <v>106.7</v>
          </cell>
          <cell r="I160">
            <v>40789159.090909086</v>
          </cell>
          <cell r="J160">
            <v>4352203275</v>
          </cell>
          <cell r="K160">
            <v>44661740.5</v>
          </cell>
          <cell r="L160">
            <v>4765407711.3500004</v>
          </cell>
        </row>
        <row r="161">
          <cell r="E161" t="str">
            <v>B30.14</v>
          </cell>
          <cell r="F161" t="str">
            <v>2 PN</v>
          </cell>
          <cell r="G161" t="str">
            <v>TB</v>
          </cell>
          <cell r="H161">
            <v>91.9</v>
          </cell>
          <cell r="I161">
            <v>40401613.636363633</v>
          </cell>
          <cell r="J161">
            <v>3712908293.181818</v>
          </cell>
          <cell r="K161">
            <v>44235440.5</v>
          </cell>
          <cell r="L161">
            <v>4065236981.9500003</v>
          </cell>
        </row>
        <row r="162">
          <cell r="E162" t="str">
            <v>A31.10</v>
          </cell>
          <cell r="F162" t="str">
            <v>2 PN</v>
          </cell>
          <cell r="G162" t="str">
            <v>ĐB</v>
          </cell>
          <cell r="H162">
            <v>93.6</v>
          </cell>
          <cell r="I162">
            <v>40401613.636363633</v>
          </cell>
          <cell r="J162">
            <v>3781591036.363636</v>
          </cell>
          <cell r="K162">
            <v>44235440.5</v>
          </cell>
          <cell r="L162">
            <v>4140437230.7999997</v>
          </cell>
        </row>
        <row r="163">
          <cell r="E163" t="str">
            <v>B31.01</v>
          </cell>
          <cell r="F163" t="str">
            <v>2 PN+1</v>
          </cell>
          <cell r="G163" t="str">
            <v>TN</v>
          </cell>
          <cell r="H163">
            <v>93.6</v>
          </cell>
          <cell r="I163">
            <v>40014068.181818172</v>
          </cell>
          <cell r="J163">
            <v>3745316781.8181806</v>
          </cell>
          <cell r="K163">
            <v>43809140.499999993</v>
          </cell>
          <cell r="L163">
            <v>4100535550.7999992</v>
          </cell>
        </row>
        <row r="164">
          <cell r="E164" t="str">
            <v>B31.10</v>
          </cell>
          <cell r="F164" t="str">
            <v>2 PN</v>
          </cell>
          <cell r="G164" t="str">
            <v>TN</v>
          </cell>
          <cell r="H164">
            <v>93.6</v>
          </cell>
          <cell r="I164">
            <v>40401613.636363633</v>
          </cell>
          <cell r="J164">
            <v>3781591036.363636</v>
          </cell>
          <cell r="K164">
            <v>44235440.5</v>
          </cell>
          <cell r="L164">
            <v>4140437230.7999997</v>
          </cell>
        </row>
        <row r="165">
          <cell r="E165" t="str">
            <v>B31.14</v>
          </cell>
          <cell r="F165" t="str">
            <v>2 PN</v>
          </cell>
          <cell r="G165" t="str">
            <v>TB</v>
          </cell>
          <cell r="H165">
            <v>91.9</v>
          </cell>
          <cell r="I165">
            <v>40401613.636363633</v>
          </cell>
          <cell r="J165">
            <v>3712908293.181818</v>
          </cell>
          <cell r="K165">
            <v>44235440.5</v>
          </cell>
          <cell r="L165">
            <v>4065236981.9500003</v>
          </cell>
        </row>
        <row r="166">
          <cell r="E166" t="str">
            <v>A32.05</v>
          </cell>
          <cell r="F166" t="str">
            <v>Duplex</v>
          </cell>
          <cell r="G166" t="str">
            <v>TN</v>
          </cell>
          <cell r="H166">
            <v>185.8</v>
          </cell>
          <cell r="I166">
            <v>46445869.431818165</v>
          </cell>
          <cell r="J166">
            <v>8629642540.4318161</v>
          </cell>
          <cell r="K166">
            <v>50884121.874999985</v>
          </cell>
          <cell r="L166">
            <v>9454269844.3749981</v>
          </cell>
        </row>
        <row r="167">
          <cell r="E167" t="str">
            <v>A32.06</v>
          </cell>
          <cell r="F167" t="str">
            <v>Duplex</v>
          </cell>
          <cell r="G167" t="str">
            <v>TN</v>
          </cell>
          <cell r="H167">
            <v>185.8</v>
          </cell>
          <cell r="I167">
            <v>46445869.431818165</v>
          </cell>
          <cell r="J167">
            <v>8629642540.4318161</v>
          </cell>
          <cell r="K167">
            <v>50884121.874999985</v>
          </cell>
          <cell r="L167">
            <v>9454269844.3749981</v>
          </cell>
        </row>
        <row r="168">
          <cell r="E168" t="str">
            <v>A32.10</v>
          </cell>
          <cell r="F168" t="str">
            <v>2 PN</v>
          </cell>
          <cell r="G168" t="str">
            <v>ĐB</v>
          </cell>
          <cell r="H168">
            <v>93.6</v>
          </cell>
          <cell r="I168">
            <v>40401613.636363633</v>
          </cell>
          <cell r="J168">
            <v>3781591036.363636</v>
          </cell>
          <cell r="K168">
            <v>44235440.5</v>
          </cell>
          <cell r="L168">
            <v>4140437230.7999997</v>
          </cell>
        </row>
        <row r="169">
          <cell r="E169" t="str">
            <v>B32.05</v>
          </cell>
          <cell r="F169" t="str">
            <v>Duplex</v>
          </cell>
          <cell r="G169" t="str">
            <v>ĐB</v>
          </cell>
          <cell r="H169">
            <v>185.8</v>
          </cell>
          <cell r="I169">
            <v>45666903.068181798</v>
          </cell>
          <cell r="J169">
            <v>8484910590.0681782</v>
          </cell>
          <cell r="K169">
            <v>50027258.874999985</v>
          </cell>
          <cell r="L169">
            <v>9295064698.9749985</v>
          </cell>
        </row>
        <row r="170">
          <cell r="E170" t="str">
            <v>B32.06</v>
          </cell>
          <cell r="F170" t="str">
            <v>Duplex</v>
          </cell>
          <cell r="G170" t="str">
            <v>ĐB</v>
          </cell>
          <cell r="H170">
            <v>185.8</v>
          </cell>
          <cell r="I170">
            <v>45666903.068181798</v>
          </cell>
          <cell r="J170">
            <v>8484910590.0681782</v>
          </cell>
          <cell r="K170">
            <v>50027258.874999985</v>
          </cell>
          <cell r="L170">
            <v>9295064698.9749985</v>
          </cell>
        </row>
        <row r="171">
          <cell r="E171" t="str">
            <v>B32.14</v>
          </cell>
          <cell r="F171" t="str">
            <v>2 PN</v>
          </cell>
          <cell r="G171" t="str">
            <v>TB</v>
          </cell>
          <cell r="H171">
            <v>91.9</v>
          </cell>
          <cell r="I171">
            <v>40401613.636363633</v>
          </cell>
          <cell r="J171">
            <v>3712908293.181818</v>
          </cell>
          <cell r="K171">
            <v>44235440.5</v>
          </cell>
          <cell r="L171">
            <v>4065236981.9500003</v>
          </cell>
        </row>
        <row r="172">
          <cell r="E172" t="str">
            <v>A33.10</v>
          </cell>
          <cell r="F172" t="str">
            <v>2 PN</v>
          </cell>
          <cell r="G172" t="str">
            <v>ĐB</v>
          </cell>
          <cell r="H172">
            <v>93.6</v>
          </cell>
          <cell r="I172">
            <v>40401613.636363633</v>
          </cell>
          <cell r="J172">
            <v>3781591036.363636</v>
          </cell>
          <cell r="K172">
            <v>44235440.5</v>
          </cell>
          <cell r="L172">
            <v>4140437230.7999997</v>
          </cell>
        </row>
        <row r="173">
          <cell r="E173" t="str">
            <v>B33.10</v>
          </cell>
          <cell r="F173" t="str">
            <v>2 PN</v>
          </cell>
          <cell r="G173" t="str">
            <v>TN</v>
          </cell>
          <cell r="H173">
            <v>93.6</v>
          </cell>
          <cell r="I173">
            <v>40401613.636363633</v>
          </cell>
          <cell r="J173">
            <v>3781591036.363636</v>
          </cell>
          <cell r="K173">
            <v>44235440.5</v>
          </cell>
          <cell r="L173">
            <v>4140437230.7999997</v>
          </cell>
        </row>
        <row r="174">
          <cell r="E174" t="str">
            <v>B33.14</v>
          </cell>
          <cell r="F174" t="str">
            <v>2 PN</v>
          </cell>
          <cell r="G174" t="str">
            <v>TB</v>
          </cell>
          <cell r="H174">
            <v>91.9</v>
          </cell>
          <cell r="I174">
            <v>40401613.636363633</v>
          </cell>
          <cell r="J174">
            <v>3712908293.181818</v>
          </cell>
          <cell r="K174">
            <v>44235440.5</v>
          </cell>
          <cell r="L174">
            <v>4065236981.9500003</v>
          </cell>
        </row>
        <row r="175">
          <cell r="E175" t="str">
            <v>A34.05</v>
          </cell>
          <cell r="F175" t="str">
            <v>Duplex</v>
          </cell>
          <cell r="G175" t="str">
            <v>TN</v>
          </cell>
          <cell r="H175">
            <v>185.8</v>
          </cell>
          <cell r="I175">
            <v>46445869.431818165</v>
          </cell>
          <cell r="J175">
            <v>8629642540.4318161</v>
          </cell>
          <cell r="K175">
            <v>50884121.874999985</v>
          </cell>
          <cell r="L175">
            <v>9454269844.3749981</v>
          </cell>
        </row>
        <row r="176">
          <cell r="E176" t="str">
            <v>A34.06</v>
          </cell>
          <cell r="F176" t="str">
            <v>Duplex</v>
          </cell>
          <cell r="G176" t="str">
            <v>TN</v>
          </cell>
          <cell r="H176">
            <v>185.8</v>
          </cell>
          <cell r="I176">
            <v>46445869.431818165</v>
          </cell>
          <cell r="J176">
            <v>8629642540.4318161</v>
          </cell>
          <cell r="K176">
            <v>50884121.874999985</v>
          </cell>
          <cell r="L176">
            <v>9454269844.3749981</v>
          </cell>
        </row>
        <row r="177">
          <cell r="E177" t="str">
            <v>A34.10</v>
          </cell>
          <cell r="F177" t="str">
            <v>2 PN</v>
          </cell>
          <cell r="G177" t="str">
            <v>ĐB</v>
          </cell>
          <cell r="H177">
            <v>93.6</v>
          </cell>
          <cell r="I177">
            <v>40401613.636363633</v>
          </cell>
          <cell r="J177">
            <v>3781591036.363636</v>
          </cell>
          <cell r="K177">
            <v>44235440.5</v>
          </cell>
          <cell r="L177">
            <v>4140437230.7999997</v>
          </cell>
        </row>
        <row r="178">
          <cell r="E178" t="str">
            <v>B34.01</v>
          </cell>
          <cell r="F178" t="str">
            <v>2 PN+1</v>
          </cell>
          <cell r="G178" t="str">
            <v>TN</v>
          </cell>
          <cell r="H178">
            <v>93.6</v>
          </cell>
          <cell r="I178">
            <v>40014068.181818172</v>
          </cell>
          <cell r="J178">
            <v>3745316781.8181806</v>
          </cell>
          <cell r="K178">
            <v>43809140.499999993</v>
          </cell>
          <cell r="L178">
            <v>4100535550.7999992</v>
          </cell>
        </row>
        <row r="179">
          <cell r="E179" t="str">
            <v>B34.05</v>
          </cell>
          <cell r="F179" t="str">
            <v>Duplex</v>
          </cell>
          <cell r="G179" t="str">
            <v>ĐB</v>
          </cell>
          <cell r="H179">
            <v>185.8</v>
          </cell>
          <cell r="I179">
            <v>45666903.068181798</v>
          </cell>
          <cell r="J179">
            <v>8484910590.0681782</v>
          </cell>
          <cell r="K179">
            <v>50027258.874999985</v>
          </cell>
          <cell r="L179">
            <v>9295064698.9749985</v>
          </cell>
        </row>
        <row r="180">
          <cell r="E180" t="str">
            <v>B34.06</v>
          </cell>
          <cell r="F180" t="str">
            <v>Duplex</v>
          </cell>
          <cell r="G180" t="str">
            <v>ĐB</v>
          </cell>
          <cell r="H180">
            <v>185.8</v>
          </cell>
          <cell r="I180">
            <v>45666903.068181798</v>
          </cell>
          <cell r="J180">
            <v>8484910590.0681782</v>
          </cell>
          <cell r="K180">
            <v>50027258.874999985</v>
          </cell>
          <cell r="L180">
            <v>9295064698.9749985</v>
          </cell>
        </row>
        <row r="181">
          <cell r="E181" t="str">
            <v>B34.12</v>
          </cell>
          <cell r="F181" t="str">
            <v>3 PN</v>
          </cell>
          <cell r="G181" t="str">
            <v>TB</v>
          </cell>
          <cell r="H181">
            <v>106.7</v>
          </cell>
          <cell r="I181">
            <v>40789159.090909086</v>
          </cell>
          <cell r="J181">
            <v>4352203275</v>
          </cell>
          <cell r="K181">
            <v>44661740.5</v>
          </cell>
          <cell r="L181">
            <v>4765407711.3500004</v>
          </cell>
        </row>
        <row r="182">
          <cell r="E182" t="str">
            <v>B34.14</v>
          </cell>
          <cell r="F182" t="str">
            <v>2 PN</v>
          </cell>
          <cell r="G182" t="str">
            <v>TB</v>
          </cell>
          <cell r="H182">
            <v>91.9</v>
          </cell>
          <cell r="I182">
            <v>40401613.636363633</v>
          </cell>
          <cell r="J182">
            <v>3712908293.181818</v>
          </cell>
          <cell r="K182">
            <v>44235440.5</v>
          </cell>
          <cell r="L182">
            <v>4065236981.9500003</v>
          </cell>
        </row>
        <row r="183">
          <cell r="E183" t="str">
            <v>A35.10</v>
          </cell>
          <cell r="F183" t="str">
            <v>2 PN</v>
          </cell>
          <cell r="G183" t="str">
            <v>ĐB</v>
          </cell>
          <cell r="H183">
            <v>93.6</v>
          </cell>
          <cell r="I183">
            <v>40401613.636363633</v>
          </cell>
          <cell r="J183">
            <v>3781591036.363636</v>
          </cell>
          <cell r="K183">
            <v>44235440.5</v>
          </cell>
          <cell r="L183">
            <v>4140437230.7999997</v>
          </cell>
        </row>
        <row r="184">
          <cell r="E184" t="str">
            <v>A35.11</v>
          </cell>
          <cell r="F184" t="str">
            <v>2 PN</v>
          </cell>
          <cell r="G184" t="str">
            <v>TB</v>
          </cell>
          <cell r="H184">
            <v>91.9</v>
          </cell>
          <cell r="I184">
            <v>41564249.999999993</v>
          </cell>
          <cell r="J184">
            <v>3819754574.9999995</v>
          </cell>
          <cell r="K184">
            <v>45514340.499999993</v>
          </cell>
          <cell r="L184">
            <v>4182767891.9499998</v>
          </cell>
        </row>
        <row r="185">
          <cell r="E185" t="str">
            <v>B35.01</v>
          </cell>
          <cell r="F185" t="str">
            <v>2 PN+1</v>
          </cell>
          <cell r="G185" t="str">
            <v>TN</v>
          </cell>
          <cell r="H185">
            <v>93.6</v>
          </cell>
          <cell r="I185">
            <v>40014068.181818172</v>
          </cell>
          <cell r="J185">
            <v>3745316781.8181806</v>
          </cell>
          <cell r="K185">
            <v>43809140.499999993</v>
          </cell>
          <cell r="L185">
            <v>4100535550.7999992</v>
          </cell>
        </row>
        <row r="186">
          <cell r="E186" t="str">
            <v>A36.05</v>
          </cell>
          <cell r="F186" t="str">
            <v>Duplex</v>
          </cell>
          <cell r="G186" t="str">
            <v>TN</v>
          </cell>
          <cell r="H186">
            <v>185.8</v>
          </cell>
          <cell r="I186">
            <v>46445869.431818165</v>
          </cell>
          <cell r="J186">
            <v>8629642540.4318161</v>
          </cell>
          <cell r="K186">
            <v>50884121.874999985</v>
          </cell>
          <cell r="L186">
            <v>9454269844.3749981</v>
          </cell>
        </row>
        <row r="187">
          <cell r="E187" t="str">
            <v>A36.06</v>
          </cell>
          <cell r="F187" t="str">
            <v>Duplex</v>
          </cell>
          <cell r="G187" t="str">
            <v>TN</v>
          </cell>
          <cell r="H187">
            <v>185.8</v>
          </cell>
          <cell r="I187">
            <v>46445869.431818165</v>
          </cell>
          <cell r="J187">
            <v>8629642540.4318161</v>
          </cell>
          <cell r="K187">
            <v>50884121.874999985</v>
          </cell>
          <cell r="L187">
            <v>9454269844.3749981</v>
          </cell>
        </row>
        <row r="188">
          <cell r="E188" t="str">
            <v>A36.11</v>
          </cell>
          <cell r="F188" t="str">
            <v>2 PN</v>
          </cell>
          <cell r="G188" t="str">
            <v>TB</v>
          </cell>
          <cell r="H188">
            <v>91.9</v>
          </cell>
          <cell r="I188">
            <v>41564249.999999993</v>
          </cell>
          <cell r="J188">
            <v>3819754574.9999995</v>
          </cell>
          <cell r="K188">
            <v>45514340.499999993</v>
          </cell>
          <cell r="L188">
            <v>4182767891.9499998</v>
          </cell>
        </row>
        <row r="189">
          <cell r="E189" t="str">
            <v>B36.01</v>
          </cell>
          <cell r="F189" t="str">
            <v>2 PN+1</v>
          </cell>
          <cell r="G189" t="str">
            <v>TN</v>
          </cell>
          <cell r="H189">
            <v>93.6</v>
          </cell>
          <cell r="I189">
            <v>40014068.181818172</v>
          </cell>
          <cell r="J189">
            <v>3745316781.8181806</v>
          </cell>
          <cell r="K189">
            <v>43809140.499999993</v>
          </cell>
          <cell r="L189">
            <v>4100535550.7999992</v>
          </cell>
        </row>
        <row r="190">
          <cell r="E190" t="str">
            <v>B36.03</v>
          </cell>
          <cell r="F190" t="str">
            <v>3 PN</v>
          </cell>
          <cell r="G190" t="str">
            <v>ĐB - TB</v>
          </cell>
          <cell r="H190">
            <v>107.7</v>
          </cell>
          <cell r="I190">
            <v>46178463.06818182</v>
          </cell>
          <cell r="J190">
            <v>4973420472.443182</v>
          </cell>
          <cell r="K190">
            <v>50589974.875000007</v>
          </cell>
          <cell r="L190">
            <v>5448540294.0375013</v>
          </cell>
        </row>
        <row r="191">
          <cell r="E191" t="str">
            <v>B36.05</v>
          </cell>
          <cell r="F191" t="str">
            <v>Duplex</v>
          </cell>
          <cell r="G191" t="str">
            <v>ĐB</v>
          </cell>
          <cell r="H191">
            <v>185.8</v>
          </cell>
          <cell r="I191">
            <v>45666903.068181798</v>
          </cell>
          <cell r="J191">
            <v>8484910590.0681782</v>
          </cell>
          <cell r="K191">
            <v>50027258.874999985</v>
          </cell>
          <cell r="L191">
            <v>9295064698.9749985</v>
          </cell>
        </row>
        <row r="192">
          <cell r="E192" t="str">
            <v>B36.06</v>
          </cell>
          <cell r="F192" t="str">
            <v>Duplex</v>
          </cell>
          <cell r="G192" t="str">
            <v>ĐB</v>
          </cell>
          <cell r="H192">
            <v>185.8</v>
          </cell>
          <cell r="I192">
            <v>45666903.068181798</v>
          </cell>
          <cell r="J192">
            <v>8484910590.0681782</v>
          </cell>
          <cell r="K192">
            <v>50027258.874999985</v>
          </cell>
          <cell r="L192">
            <v>9295064698.9749985</v>
          </cell>
        </row>
        <row r="193">
          <cell r="E193" t="str">
            <v>A37.10</v>
          </cell>
          <cell r="F193" t="str">
            <v>2 PN</v>
          </cell>
          <cell r="G193" t="str">
            <v>ĐB</v>
          </cell>
          <cell r="H193">
            <v>93.6</v>
          </cell>
          <cell r="I193">
            <v>40401613.636363633</v>
          </cell>
          <cell r="J193">
            <v>3781591036.363636</v>
          </cell>
          <cell r="K193">
            <v>44235440.5</v>
          </cell>
          <cell r="L193">
            <v>4140437230.7999997</v>
          </cell>
        </row>
        <row r="194">
          <cell r="E194" t="str">
            <v>A37.11</v>
          </cell>
          <cell r="F194" t="str">
            <v>2 PN</v>
          </cell>
          <cell r="G194" t="str">
            <v>TB</v>
          </cell>
          <cell r="H194">
            <v>91.9</v>
          </cell>
          <cell r="I194">
            <v>41564249.999999993</v>
          </cell>
          <cell r="J194">
            <v>3819754574.9999995</v>
          </cell>
          <cell r="K194">
            <v>45514340.499999993</v>
          </cell>
          <cell r="L194">
            <v>4182767891.9499998</v>
          </cell>
        </row>
        <row r="195">
          <cell r="E195" t="str">
            <v>A37.12</v>
          </cell>
          <cell r="F195" t="str">
            <v>3 PN</v>
          </cell>
          <cell r="G195" t="str">
            <v>ĐN</v>
          </cell>
          <cell r="H195">
            <v>106.7</v>
          </cell>
          <cell r="I195">
            <v>43889522.727272727</v>
          </cell>
          <cell r="J195">
            <v>4683012075</v>
          </cell>
          <cell r="K195">
            <v>48072140.5</v>
          </cell>
          <cell r="L195">
            <v>5129297391.3500004</v>
          </cell>
        </row>
        <row r="196">
          <cell r="E196" t="str">
            <v>A37.14</v>
          </cell>
          <cell r="F196" t="str">
            <v>2 PN</v>
          </cell>
          <cell r="G196" t="str">
            <v>ĐN</v>
          </cell>
          <cell r="H196">
            <v>84</v>
          </cell>
          <cell r="I196">
            <v>43501977.272727273</v>
          </cell>
          <cell r="J196">
            <v>3654166090.909091</v>
          </cell>
          <cell r="K196">
            <v>47645840.500000007</v>
          </cell>
          <cell r="L196">
            <v>4002250602.0000005</v>
          </cell>
        </row>
        <row r="197">
          <cell r="E197" t="str">
            <v>B37.01</v>
          </cell>
          <cell r="F197" t="str">
            <v>2 PN+1</v>
          </cell>
          <cell r="G197" t="str">
            <v>TN</v>
          </cell>
          <cell r="H197">
            <v>93.6</v>
          </cell>
          <cell r="I197">
            <v>40014068.181818172</v>
          </cell>
          <cell r="J197">
            <v>3745316781.8181806</v>
          </cell>
          <cell r="K197">
            <v>43809140.499999993</v>
          </cell>
          <cell r="L197">
            <v>4100535550.7999992</v>
          </cell>
        </row>
        <row r="198">
          <cell r="E198" t="str">
            <v>B37.08</v>
          </cell>
          <cell r="F198" t="str">
            <v>3 PN</v>
          </cell>
          <cell r="G198" t="str">
            <v>ĐB - ĐN</v>
          </cell>
          <cell r="H198">
            <v>107.7</v>
          </cell>
          <cell r="I198">
            <v>49509416.249999993</v>
          </cell>
          <cell r="J198">
            <v>5332164130.124999</v>
          </cell>
          <cell r="K198">
            <v>54254023.374999993</v>
          </cell>
          <cell r="L198">
            <v>5843158317.4874992</v>
          </cell>
        </row>
        <row r="199">
          <cell r="E199" t="str">
            <v>B37.10</v>
          </cell>
          <cell r="F199" t="str">
            <v>2 PN</v>
          </cell>
          <cell r="G199" t="str">
            <v>TN</v>
          </cell>
          <cell r="H199">
            <v>93.6</v>
          </cell>
          <cell r="I199">
            <v>40401613.636363633</v>
          </cell>
          <cell r="J199">
            <v>3781591036.363636</v>
          </cell>
          <cell r="K199">
            <v>44235440.5</v>
          </cell>
          <cell r="L199">
            <v>4140437230.7999997</v>
          </cell>
        </row>
        <row r="200">
          <cell r="E200" t="str">
            <v>B37.12</v>
          </cell>
          <cell r="F200" t="str">
            <v>3 PN</v>
          </cell>
          <cell r="G200" t="str">
            <v>TB</v>
          </cell>
          <cell r="H200">
            <v>106.7</v>
          </cell>
          <cell r="I200">
            <v>40789159.090909086</v>
          </cell>
          <cell r="J200">
            <v>4352203275</v>
          </cell>
          <cell r="K200">
            <v>44661740.5</v>
          </cell>
          <cell r="L200">
            <v>4765407711.3500004</v>
          </cell>
        </row>
        <row r="201">
          <cell r="E201" t="str">
            <v>B37.14</v>
          </cell>
          <cell r="F201" t="str">
            <v>2 PN</v>
          </cell>
          <cell r="G201" t="str">
            <v>TB</v>
          </cell>
          <cell r="H201">
            <v>91.9</v>
          </cell>
          <cell r="I201">
            <v>40401613.636363633</v>
          </cell>
          <cell r="J201">
            <v>3712908293.181818</v>
          </cell>
          <cell r="K201">
            <v>44235440.5</v>
          </cell>
          <cell r="L201">
            <v>4065236981.9500003</v>
          </cell>
        </row>
        <row r="202">
          <cell r="E202" t="str">
            <v>B5.07</v>
          </cell>
          <cell r="F202" t="str">
            <v>2 PN</v>
          </cell>
          <cell r="G202" t="str">
            <v>ĐB</v>
          </cell>
          <cell r="H202">
            <v>87.3</v>
          </cell>
          <cell r="I202">
            <v>40116768.005474992</v>
          </cell>
          <cell r="J202">
            <v>3502193846.8779669</v>
          </cell>
          <cell r="K202">
            <v>43922110.306022495</v>
          </cell>
          <cell r="L202">
            <v>3834400229.7157636</v>
          </cell>
        </row>
        <row r="203">
          <cell r="E203" t="str">
            <v>A6.11</v>
          </cell>
          <cell r="F203" t="str">
            <v>2 PN</v>
          </cell>
          <cell r="G203" t="str">
            <v>TB</v>
          </cell>
          <cell r="H203">
            <v>91.9</v>
          </cell>
          <cell r="I203">
            <v>37979454.545454524</v>
          </cell>
          <cell r="J203">
            <v>3490311872.7272711</v>
          </cell>
          <cell r="K203">
            <v>41571065.499999978</v>
          </cell>
          <cell r="L203">
            <v>3820380919.4499984</v>
          </cell>
        </row>
        <row r="204">
          <cell r="E204" t="str">
            <v>B7.14</v>
          </cell>
          <cell r="F204" t="str">
            <v>2 PN</v>
          </cell>
          <cell r="G204" t="str">
            <v>TB</v>
          </cell>
          <cell r="H204">
            <v>91.9</v>
          </cell>
          <cell r="I204">
            <v>36816818.18181818</v>
          </cell>
          <cell r="J204">
            <v>3383465590.909091</v>
          </cell>
          <cell r="K204">
            <v>40292165.5</v>
          </cell>
          <cell r="L204">
            <v>3702850009.4500003</v>
          </cell>
        </row>
        <row r="205">
          <cell r="E205" t="str">
            <v>A12.04</v>
          </cell>
          <cell r="F205" t="str">
            <v>2 PN</v>
          </cell>
          <cell r="G205" t="str">
            <v>TN</v>
          </cell>
          <cell r="H205">
            <v>89</v>
          </cell>
          <cell r="I205">
            <v>43330003.977272719</v>
          </cell>
          <cell r="J205">
            <v>3856370353.977272</v>
          </cell>
          <cell r="K205">
            <v>47456669.874999993</v>
          </cell>
          <cell r="L205">
            <v>4223643618.8749995</v>
          </cell>
        </row>
        <row r="206">
          <cell r="E206" t="str">
            <v>A17.05</v>
          </cell>
          <cell r="F206" t="str">
            <v>3 PN</v>
          </cell>
          <cell r="G206" t="str">
            <v>TN</v>
          </cell>
          <cell r="H206">
            <v>103.4</v>
          </cell>
          <cell r="I206">
            <v>44547865.568181813</v>
          </cell>
          <cell r="J206">
            <v>4606249299.75</v>
          </cell>
          <cell r="K206">
            <v>48796317.625</v>
          </cell>
          <cell r="L206">
            <v>5045539242.4250002</v>
          </cell>
        </row>
        <row r="207">
          <cell r="E207" t="str">
            <v>B24.05</v>
          </cell>
          <cell r="F207" t="str">
            <v>Duplex</v>
          </cell>
          <cell r="G207" t="str">
            <v>ĐB</v>
          </cell>
          <cell r="H207">
            <v>185.8</v>
          </cell>
          <cell r="I207">
            <v>45277419.886363633</v>
          </cell>
          <cell r="J207">
            <v>8412544614.886364</v>
          </cell>
          <cell r="K207">
            <v>49598827.375</v>
          </cell>
          <cell r="L207">
            <v>9215462126.2749996</v>
          </cell>
        </row>
        <row r="208">
          <cell r="E208" t="str">
            <v>A26.05</v>
          </cell>
          <cell r="F208" t="str">
            <v>Duplex</v>
          </cell>
          <cell r="G208" t="str">
            <v>TN</v>
          </cell>
          <cell r="H208">
            <v>185.8</v>
          </cell>
          <cell r="I208">
            <v>46056386.249999985</v>
          </cell>
          <cell r="J208">
            <v>8557276565.2499981</v>
          </cell>
          <cell r="K208">
            <v>50455690.374999985</v>
          </cell>
          <cell r="L208">
            <v>9374667271.6749973</v>
          </cell>
        </row>
        <row r="209">
          <cell r="E209" t="str">
            <v>B26.09</v>
          </cell>
          <cell r="F209" t="str">
            <v>3 PN</v>
          </cell>
          <cell r="G209" t="str">
            <v>ĐN - TN</v>
          </cell>
          <cell r="H209">
            <v>104.1</v>
          </cell>
          <cell r="I209">
            <v>46628984.659090906</v>
          </cell>
          <cell r="J209">
            <v>4854077303.011363</v>
          </cell>
          <cell r="K209">
            <v>51085548.625</v>
          </cell>
          <cell r="L209">
            <v>5318005611.8624992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Base"/>
      <sheetName val="vniBase"/>
      <sheetName val="abcBase"/>
      <sheetName val="Ufunctions"/>
    </sheetNames>
    <definedNames>
      <definedName name="vnd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A4" sqref="A4"/>
    </sheetView>
  </sheetViews>
  <sheetFormatPr defaultColWidth="9.1796875" defaultRowHeight="14" x14ac:dyDescent="0.3"/>
  <cols>
    <col min="1" max="1" width="10.453125" style="1" customWidth="1"/>
    <col min="2" max="2" width="43" style="2" customWidth="1"/>
    <col min="3" max="3" width="33.453125" style="2" customWidth="1"/>
    <col min="4" max="4" width="17.26953125" style="3" customWidth="1"/>
    <col min="5" max="5" width="36.81640625" style="2" customWidth="1"/>
    <col min="6" max="6" width="16.7265625" style="2" bestFit="1" customWidth="1"/>
    <col min="7" max="7" width="33.81640625" style="2" customWidth="1"/>
    <col min="8" max="16384" width="9.1796875" style="2"/>
  </cols>
  <sheetData>
    <row r="1" spans="1:8" x14ac:dyDescent="0.3">
      <c r="E1" s="4" t="s">
        <v>2</v>
      </c>
      <c r="F1" s="5" t="s">
        <v>91</v>
      </c>
      <c r="G1" s="56" t="s">
        <v>5</v>
      </c>
    </row>
    <row r="2" spans="1:8" ht="19" x14ac:dyDescent="0.4">
      <c r="A2" s="57" t="s">
        <v>6</v>
      </c>
      <c r="B2" s="57"/>
      <c r="C2" s="57"/>
      <c r="D2" s="57"/>
      <c r="E2" s="4" t="s">
        <v>7</v>
      </c>
      <c r="F2" s="6">
        <f>VLOOKUP(F1,'[1]Bảng giá'!E:H,4,0)</f>
        <v>89</v>
      </c>
      <c r="G2" s="56"/>
    </row>
    <row r="3" spans="1:8" x14ac:dyDescent="0.3">
      <c r="A3" s="58" t="s">
        <v>92</v>
      </c>
      <c r="B3" s="58"/>
      <c r="C3" s="58"/>
      <c r="D3" s="58"/>
      <c r="E3" s="4" t="s">
        <v>8</v>
      </c>
      <c r="F3" s="7">
        <f>VLOOKUP(F1,'[1]Bảng giá'!E:K,7,0)</f>
        <v>47456669.874999993</v>
      </c>
    </row>
    <row r="4" spans="1:8" ht="15.75" customHeight="1" x14ac:dyDescent="0.3">
      <c r="A4" s="8" t="s">
        <v>50</v>
      </c>
      <c r="B4" s="48">
        <v>43887</v>
      </c>
      <c r="C4" s="8"/>
      <c r="D4" s="9"/>
      <c r="E4" s="4" t="s">
        <v>9</v>
      </c>
      <c r="F4" s="7">
        <v>2063345</v>
      </c>
    </row>
    <row r="5" spans="1:8" ht="15.75" customHeight="1" x14ac:dyDescent="0.3">
      <c r="A5" s="10" t="s">
        <v>10</v>
      </c>
      <c r="B5" s="11" t="str">
        <f>F1</f>
        <v>A12.04</v>
      </c>
      <c r="C5" s="12"/>
      <c r="D5" s="13"/>
      <c r="E5" s="4" t="s">
        <v>11</v>
      </c>
      <c r="F5" s="7">
        <f>F2*F4</f>
        <v>183637705</v>
      </c>
    </row>
    <row r="6" spans="1:8" ht="15.75" customHeight="1" x14ac:dyDescent="0.3">
      <c r="A6" s="10" t="s">
        <v>1</v>
      </c>
      <c r="B6" s="12" t="str">
        <f>LEFT(B5,1)</f>
        <v>A</v>
      </c>
      <c r="C6" s="12"/>
      <c r="D6" s="13"/>
      <c r="E6" s="4" t="s">
        <v>12</v>
      </c>
      <c r="F6" s="6" t="str">
        <f>VLOOKUP(F1,'[1]Bảng giá'!E:F,2,0)</f>
        <v>2 PN</v>
      </c>
    </row>
    <row r="7" spans="1:8" ht="15.75" customHeight="1" x14ac:dyDescent="0.3">
      <c r="A7" s="10" t="s">
        <v>0</v>
      </c>
      <c r="B7" s="12" t="str">
        <f>MID(B5,2,2)</f>
        <v>12</v>
      </c>
      <c r="C7" s="12"/>
      <c r="D7" s="13"/>
      <c r="E7" s="4"/>
      <c r="F7" s="14"/>
    </row>
    <row r="8" spans="1:8" ht="15.75" customHeight="1" x14ac:dyDescent="0.3">
      <c r="A8" s="10" t="s">
        <v>13</v>
      </c>
      <c r="B8" s="12" t="str">
        <f>RIGHT(B5,2)</f>
        <v>04</v>
      </c>
      <c r="C8" s="12"/>
      <c r="D8" s="13"/>
    </row>
    <row r="9" spans="1:8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F9" s="17"/>
      <c r="G9" s="17"/>
      <c r="H9" s="17"/>
    </row>
    <row r="10" spans="1:8" x14ac:dyDescent="0.3">
      <c r="A10" s="5" t="s">
        <v>18</v>
      </c>
      <c r="B10" s="18" t="s">
        <v>19</v>
      </c>
      <c r="C10" s="4"/>
      <c r="D10" s="7"/>
      <c r="F10" s="17"/>
      <c r="G10" s="19"/>
      <c r="H10" s="20"/>
    </row>
    <row r="11" spans="1:8" x14ac:dyDescent="0.3">
      <c r="A11" s="6">
        <v>1</v>
      </c>
      <c r="B11" s="4" t="s">
        <v>20</v>
      </c>
      <c r="C11" s="4"/>
      <c r="D11" s="7">
        <f>F3</f>
        <v>47456669.874999993</v>
      </c>
      <c r="F11" s="12"/>
      <c r="G11" s="20"/>
      <c r="H11" s="20"/>
    </row>
    <row r="12" spans="1:8" x14ac:dyDescent="0.3">
      <c r="A12" s="6">
        <v>2</v>
      </c>
      <c r="B12" s="4" t="s">
        <v>3</v>
      </c>
      <c r="C12" s="4"/>
      <c r="D12" s="21">
        <f>F2</f>
        <v>89</v>
      </c>
      <c r="F12" s="12"/>
      <c r="G12" s="20"/>
      <c r="H12" s="20"/>
    </row>
    <row r="13" spans="1:8" x14ac:dyDescent="0.3">
      <c r="A13" s="6">
        <v>3</v>
      </c>
      <c r="B13" s="4" t="s">
        <v>21</v>
      </c>
      <c r="C13" s="4"/>
      <c r="D13" s="7">
        <f>VLOOKUP(F1,'[1]Bảng giá'!E:L,8,0)</f>
        <v>4223643618.8749995</v>
      </c>
      <c r="F13" s="12"/>
      <c r="G13" s="20"/>
      <c r="H13" s="20"/>
    </row>
    <row r="14" spans="1:8" x14ac:dyDescent="0.3">
      <c r="A14" s="6">
        <v>4</v>
      </c>
      <c r="B14" s="4" t="s">
        <v>22</v>
      </c>
      <c r="C14" s="4"/>
      <c r="D14" s="7">
        <f>(D13-F5)/1.1*10%</f>
        <v>367273264.89772725</v>
      </c>
      <c r="F14" s="12"/>
      <c r="G14" s="22"/>
      <c r="H14" s="20"/>
    </row>
    <row r="15" spans="1:8" x14ac:dyDescent="0.3">
      <c r="A15" s="6">
        <v>5</v>
      </c>
      <c r="B15" s="4" t="s">
        <v>23</v>
      </c>
      <c r="C15" s="4"/>
      <c r="D15" s="7">
        <f>D13-D14</f>
        <v>3856370353.977272</v>
      </c>
      <c r="F15" s="12"/>
      <c r="G15" s="20"/>
      <c r="H15" s="20"/>
    </row>
    <row r="16" spans="1:8" x14ac:dyDescent="0.3">
      <c r="A16" s="5" t="s">
        <v>24</v>
      </c>
      <c r="B16" s="23" t="s">
        <v>25</v>
      </c>
      <c r="C16" s="4"/>
      <c r="D16" s="7"/>
      <c r="F16" s="12"/>
      <c r="G16" s="20"/>
      <c r="H16" s="20"/>
    </row>
    <row r="17" spans="1:8" x14ac:dyDescent="0.3">
      <c r="A17" s="6">
        <v>6</v>
      </c>
      <c r="B17" s="4" t="s">
        <v>26</v>
      </c>
      <c r="C17" s="14">
        <v>1</v>
      </c>
      <c r="D17" s="7">
        <f>C17*D12*5000000</f>
        <v>445000000</v>
      </c>
      <c r="E17" s="24" t="s">
        <v>27</v>
      </c>
      <c r="F17" s="17"/>
      <c r="G17" s="25"/>
      <c r="H17" s="26"/>
    </row>
    <row r="18" spans="1:8" x14ac:dyDescent="0.3">
      <c r="A18" s="6">
        <v>7</v>
      </c>
      <c r="B18" s="4" t="s">
        <v>28</v>
      </c>
      <c r="C18" s="14">
        <v>1</v>
      </c>
      <c r="D18" s="7">
        <f>IF(OR(F6="2 PN",F6="2 PN+1"),180000000,IF(OR(F6="3 PN",F6="Duplex"),70000000))</f>
        <v>180000000</v>
      </c>
      <c r="E18" s="24" t="s">
        <v>27</v>
      </c>
      <c r="F18" s="12"/>
      <c r="G18" s="20"/>
      <c r="H18" s="26"/>
    </row>
    <row r="19" spans="1:8" x14ac:dyDescent="0.3">
      <c r="A19" s="6">
        <v>8</v>
      </c>
      <c r="B19" s="4" t="s">
        <v>29</v>
      </c>
      <c r="C19" s="14">
        <v>2</v>
      </c>
      <c r="D19" s="7">
        <f>C19*D12*14000*12</f>
        <v>29904000</v>
      </c>
      <c r="E19" s="24" t="s">
        <v>30</v>
      </c>
      <c r="F19" s="12"/>
      <c r="G19" s="20"/>
      <c r="H19" s="26"/>
    </row>
    <row r="20" spans="1:8" x14ac:dyDescent="0.3">
      <c r="A20" s="6">
        <v>9</v>
      </c>
      <c r="B20" s="4" t="s">
        <v>59</v>
      </c>
      <c r="C20" s="27">
        <v>0.03</v>
      </c>
      <c r="D20" s="7">
        <f>(D15-SUM(D17:D19))*C20</f>
        <v>96043990.619318157</v>
      </c>
      <c r="E20" s="24" t="s">
        <v>70</v>
      </c>
      <c r="F20" s="12"/>
      <c r="G20" s="20">
        <f>10000000*90%</f>
        <v>9000000</v>
      </c>
      <c r="H20" s="26"/>
    </row>
    <row r="21" spans="1:8" x14ac:dyDescent="0.3">
      <c r="A21" s="6">
        <v>10</v>
      </c>
      <c r="B21" s="4" t="s">
        <v>31</v>
      </c>
      <c r="C21" s="27">
        <v>0.01</v>
      </c>
      <c r="D21" s="7">
        <f>(D15-SUM(D17:D20))*C21</f>
        <v>31054223.633579541</v>
      </c>
      <c r="E21" s="24" t="s">
        <v>48</v>
      </c>
      <c r="F21" s="12"/>
      <c r="G21" s="20"/>
      <c r="H21" s="26"/>
    </row>
    <row r="22" spans="1:8" s="35" customFormat="1" x14ac:dyDescent="0.3">
      <c r="A22" s="6">
        <v>11</v>
      </c>
      <c r="B22" s="28" t="s">
        <v>32</v>
      </c>
      <c r="C22" s="29"/>
      <c r="D22" s="30">
        <f>ROUND(D15-SUM(D17:D21),0)</f>
        <v>3074368140</v>
      </c>
      <c r="E22" s="31"/>
      <c r="F22" s="32"/>
      <c r="G22" s="33"/>
      <c r="H22" s="34"/>
    </row>
    <row r="23" spans="1:8" s="41" customFormat="1" x14ac:dyDescent="0.3">
      <c r="A23" s="6">
        <v>12</v>
      </c>
      <c r="B23" s="36" t="s">
        <v>22</v>
      </c>
      <c r="C23" s="37"/>
      <c r="D23" s="38">
        <f>ROUND((D22-F5)*10%,0)</f>
        <v>289073044</v>
      </c>
      <c r="E23" s="31"/>
      <c r="F23" s="39"/>
      <c r="G23" s="40"/>
      <c r="H23" s="34"/>
    </row>
    <row r="24" spans="1:8" s="41" customFormat="1" x14ac:dyDescent="0.3">
      <c r="A24" s="6">
        <v>13</v>
      </c>
      <c r="B24" s="36" t="s">
        <v>33</v>
      </c>
      <c r="C24" s="42"/>
      <c r="D24" s="38">
        <f>ROUND(D22+D23,0)</f>
        <v>3363441184</v>
      </c>
      <c r="E24" s="43"/>
      <c r="F24" s="39"/>
      <c r="G24" s="39"/>
      <c r="H24" s="39"/>
    </row>
    <row r="25" spans="1:8" s="41" customFormat="1" x14ac:dyDescent="0.3">
      <c r="A25" s="6">
        <v>14</v>
      </c>
      <c r="B25" s="36" t="s">
        <v>34</v>
      </c>
      <c r="C25" s="42"/>
      <c r="D25" s="38">
        <f>ROUND(D24/D12,0)</f>
        <v>37791474</v>
      </c>
      <c r="E25" s="43"/>
      <c r="F25" s="39"/>
      <c r="G25" s="39"/>
      <c r="H25" s="39"/>
    </row>
    <row r="26" spans="1:8" s="41" customFormat="1" x14ac:dyDescent="0.3">
      <c r="A26" s="6">
        <v>15</v>
      </c>
      <c r="B26" s="36" t="s">
        <v>35</v>
      </c>
      <c r="C26" s="42"/>
      <c r="D26" s="38">
        <f>D22*2%</f>
        <v>61487362.800000004</v>
      </c>
      <c r="E26" s="43"/>
      <c r="F26" s="39"/>
      <c r="G26" s="39"/>
      <c r="H26" s="39"/>
    </row>
    <row r="27" spans="1:8" x14ac:dyDescent="0.3">
      <c r="A27" s="5" t="s">
        <v>24</v>
      </c>
      <c r="B27" s="23" t="s">
        <v>36</v>
      </c>
      <c r="C27" s="4"/>
      <c r="D27" s="14"/>
    </row>
    <row r="28" spans="1:8" ht="29.25" customHeight="1" x14ac:dyDescent="0.3">
      <c r="A28" s="44">
        <v>1</v>
      </c>
      <c r="B28" s="45" t="s">
        <v>37</v>
      </c>
      <c r="C28" s="45" t="s">
        <v>38</v>
      </c>
      <c r="D28" s="46">
        <f>ROUND($D$24*15%,0)</f>
        <v>504516178</v>
      </c>
      <c r="E28" s="3">
        <v>15</v>
      </c>
    </row>
    <row r="29" spans="1:8" ht="29.25" customHeight="1" x14ac:dyDescent="0.3">
      <c r="A29" s="44">
        <v>2</v>
      </c>
      <c r="B29" s="45" t="s">
        <v>39</v>
      </c>
      <c r="C29" s="47" t="s">
        <v>41</v>
      </c>
      <c r="D29" s="46">
        <f>ROUND($D$24*15%,0)</f>
        <v>504516178</v>
      </c>
      <c r="E29" s="3">
        <v>10</v>
      </c>
    </row>
    <row r="30" spans="1:8" ht="29.25" customHeight="1" x14ac:dyDescent="0.3">
      <c r="A30" s="44">
        <v>3</v>
      </c>
      <c r="B30" s="45" t="s">
        <v>67</v>
      </c>
      <c r="C30" s="47" t="s">
        <v>43</v>
      </c>
      <c r="D30" s="46">
        <f>ROUND($D$24*15%,0)</f>
        <v>504516178</v>
      </c>
      <c r="E30" s="3">
        <v>10</v>
      </c>
    </row>
    <row r="31" spans="1:8" ht="29.25" customHeight="1" x14ac:dyDescent="0.3">
      <c r="A31" s="44">
        <v>4</v>
      </c>
      <c r="B31" s="45" t="s">
        <v>68</v>
      </c>
      <c r="C31" s="47" t="s">
        <v>45</v>
      </c>
      <c r="D31" s="46">
        <f>ROUND($D$24*15%,0)</f>
        <v>504516178</v>
      </c>
      <c r="E31" s="3">
        <v>10</v>
      </c>
    </row>
    <row r="32" spans="1:8" ht="29.25" customHeight="1" x14ac:dyDescent="0.3">
      <c r="A32" s="44">
        <v>5</v>
      </c>
      <c r="B32" s="45" t="s">
        <v>44</v>
      </c>
      <c r="C32" s="47" t="s">
        <v>46</v>
      </c>
      <c r="D32" s="46">
        <f>ROUND($D$24*10%,0)</f>
        <v>336344118</v>
      </c>
      <c r="E32" s="3">
        <v>10</v>
      </c>
    </row>
    <row r="33" spans="1:5" ht="15.75" customHeight="1" x14ac:dyDescent="0.3">
      <c r="A33" s="59">
        <v>6</v>
      </c>
      <c r="B33" s="61" t="s">
        <v>72</v>
      </c>
      <c r="C33" s="63" t="s">
        <v>47</v>
      </c>
      <c r="D33" s="46">
        <f>ROUND($D$24*25%,0)</f>
        <v>840860296</v>
      </c>
      <c r="E33" s="3">
        <v>25</v>
      </c>
    </row>
    <row r="34" spans="1:5" ht="15.75" customHeight="1" x14ac:dyDescent="0.3">
      <c r="A34" s="60"/>
      <c r="B34" s="62"/>
      <c r="C34" s="64"/>
      <c r="D34" s="46">
        <f>ROUND(D26,0)</f>
        <v>61487363</v>
      </c>
      <c r="E34" s="3"/>
    </row>
    <row r="35" spans="1:5" ht="29.25" customHeight="1" x14ac:dyDescent="0.3">
      <c r="A35" s="44">
        <v>7</v>
      </c>
      <c r="B35" s="45" t="s">
        <v>69</v>
      </c>
      <c r="C35" s="47" t="s">
        <v>66</v>
      </c>
      <c r="D35" s="46">
        <f>ROUND(D24-SUM(D28:D33),0)</f>
        <v>168172058</v>
      </c>
      <c r="E35" s="3">
        <v>5</v>
      </c>
    </row>
    <row r="36" spans="1:5" x14ac:dyDescent="0.3">
      <c r="E36" s="3"/>
    </row>
  </sheetData>
  <mergeCells count="6">
    <mergeCell ref="G1:G2"/>
    <mergeCell ref="A2:D2"/>
    <mergeCell ref="A3:D3"/>
    <mergeCell ref="A33:A34"/>
    <mergeCell ref="B33:B34"/>
    <mergeCell ref="C33:C34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4" workbookViewId="0">
      <selection activeCell="D24" sqref="D24"/>
    </sheetView>
  </sheetViews>
  <sheetFormatPr defaultColWidth="9.1796875" defaultRowHeight="14" x14ac:dyDescent="0.3"/>
  <cols>
    <col min="1" max="1" width="10.453125" style="1" customWidth="1"/>
    <col min="2" max="2" width="44.1796875" style="2" customWidth="1"/>
    <col min="3" max="3" width="21" style="2" customWidth="1"/>
    <col min="4" max="4" width="24.1796875" style="3" customWidth="1"/>
    <col min="5" max="5" width="36.81640625" style="2" customWidth="1"/>
    <col min="6" max="6" width="16.7265625" style="2" bestFit="1" customWidth="1"/>
    <col min="7" max="7" width="33.81640625" style="2" customWidth="1"/>
    <col min="8" max="16384" width="9.1796875" style="2"/>
  </cols>
  <sheetData>
    <row r="1" spans="1:8" x14ac:dyDescent="0.3">
      <c r="E1" s="4" t="s">
        <v>2</v>
      </c>
      <c r="F1" s="5" t="s">
        <v>61</v>
      </c>
      <c r="G1" s="56" t="s">
        <v>5</v>
      </c>
    </row>
    <row r="2" spans="1:8" ht="19" x14ac:dyDescent="0.4">
      <c r="A2" s="57" t="s">
        <v>6</v>
      </c>
      <c r="B2" s="57"/>
      <c r="C2" s="57"/>
      <c r="D2" s="57"/>
      <c r="E2" s="4" t="s">
        <v>7</v>
      </c>
      <c r="F2" s="6">
        <f>VLOOKUP(F1,'[1]Bảng giá'!E:H,4,0)</f>
        <v>104.1</v>
      </c>
      <c r="G2" s="56"/>
    </row>
    <row r="3" spans="1:8" x14ac:dyDescent="0.3">
      <c r="A3" s="58" t="s">
        <v>49</v>
      </c>
      <c r="B3" s="58"/>
      <c r="C3" s="58"/>
      <c r="D3" s="58"/>
      <c r="E3" s="4" t="s">
        <v>8</v>
      </c>
      <c r="F3" s="7">
        <f>VLOOKUP(F1,'[1]Bảng giá'!E:K,7,0)</f>
        <v>51085548.625</v>
      </c>
    </row>
    <row r="4" spans="1:8" ht="15.75" customHeight="1" x14ac:dyDescent="0.3">
      <c r="A4" s="8" t="s">
        <v>50</v>
      </c>
      <c r="B4" s="48">
        <v>43887</v>
      </c>
      <c r="C4" s="8"/>
      <c r="D4" s="9"/>
      <c r="E4" s="4" t="s">
        <v>9</v>
      </c>
      <c r="F4" s="7">
        <v>2063345</v>
      </c>
    </row>
    <row r="5" spans="1:8" ht="15.75" customHeight="1" x14ac:dyDescent="0.3">
      <c r="A5" s="10" t="s">
        <v>10</v>
      </c>
      <c r="B5" s="11" t="str">
        <f>F1</f>
        <v>B17.09</v>
      </c>
      <c r="C5" s="49"/>
      <c r="D5" s="13"/>
      <c r="E5" s="4" t="s">
        <v>11</v>
      </c>
      <c r="F5" s="7">
        <f>F2*F4</f>
        <v>214794214.5</v>
      </c>
    </row>
    <row r="6" spans="1:8" ht="15.75" customHeight="1" x14ac:dyDescent="0.3">
      <c r="A6" s="10" t="s">
        <v>1</v>
      </c>
      <c r="B6" s="49" t="str">
        <f>LEFT(B5,1)</f>
        <v>B</v>
      </c>
      <c r="C6" s="49"/>
      <c r="D6" s="13"/>
      <c r="E6" s="4" t="s">
        <v>12</v>
      </c>
      <c r="F6" s="6" t="str">
        <f>VLOOKUP(F1,'[1]Bảng giá'!E:F,2,0)</f>
        <v>3 PN</v>
      </c>
    </row>
    <row r="7" spans="1:8" ht="15.75" customHeight="1" x14ac:dyDescent="0.3">
      <c r="A7" s="10" t="s">
        <v>0</v>
      </c>
      <c r="B7" s="49" t="str">
        <f>MID(B5,2,2)</f>
        <v>17</v>
      </c>
      <c r="C7" s="49"/>
      <c r="D7" s="13"/>
      <c r="E7" s="4"/>
      <c r="F7" s="14"/>
    </row>
    <row r="8" spans="1:8" ht="15.75" customHeight="1" x14ac:dyDescent="0.3">
      <c r="A8" s="10" t="s">
        <v>13</v>
      </c>
      <c r="B8" s="49" t="str">
        <f>RIGHT(B5,2)</f>
        <v>09</v>
      </c>
      <c r="C8" s="49"/>
      <c r="D8" s="13"/>
    </row>
    <row r="9" spans="1:8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F9" s="17"/>
      <c r="G9" s="17"/>
      <c r="H9" s="17"/>
    </row>
    <row r="10" spans="1:8" x14ac:dyDescent="0.3">
      <c r="A10" s="5" t="s">
        <v>18</v>
      </c>
      <c r="B10" s="18" t="s">
        <v>19</v>
      </c>
      <c r="C10" s="4"/>
      <c r="D10" s="7"/>
      <c r="F10" s="17"/>
      <c r="G10" s="19"/>
      <c r="H10" s="20"/>
    </row>
    <row r="11" spans="1:8" x14ac:dyDescent="0.3">
      <c r="A11" s="6">
        <v>1</v>
      </c>
      <c r="B11" s="4" t="s">
        <v>20</v>
      </c>
      <c r="C11" s="4"/>
      <c r="D11" s="7">
        <f>F3</f>
        <v>51085548.625</v>
      </c>
      <c r="F11" s="49"/>
      <c r="G11" s="20"/>
      <c r="H11" s="20"/>
    </row>
    <row r="12" spans="1:8" x14ac:dyDescent="0.3">
      <c r="A12" s="6">
        <v>2</v>
      </c>
      <c r="B12" s="4" t="s">
        <v>3</v>
      </c>
      <c r="C12" s="4"/>
      <c r="D12" s="21">
        <f>F2</f>
        <v>104.1</v>
      </c>
      <c r="F12" s="49"/>
      <c r="G12" s="20"/>
      <c r="H12" s="20"/>
    </row>
    <row r="13" spans="1:8" x14ac:dyDescent="0.3">
      <c r="A13" s="6">
        <v>3</v>
      </c>
      <c r="B13" s="4" t="s">
        <v>21</v>
      </c>
      <c r="C13" s="4"/>
      <c r="D13" s="7">
        <f>VLOOKUP(F1,'[1]Bảng giá'!E:L,8,0)</f>
        <v>5318005611.8624992</v>
      </c>
      <c r="F13" s="49"/>
      <c r="G13" s="20"/>
      <c r="H13" s="20"/>
    </row>
    <row r="14" spans="1:8" x14ac:dyDescent="0.3">
      <c r="A14" s="6">
        <v>4</v>
      </c>
      <c r="B14" s="4" t="s">
        <v>22</v>
      </c>
      <c r="C14" s="4"/>
      <c r="D14" s="7">
        <f>(D13-F5)/1.1*10%</f>
        <v>463928308.85113633</v>
      </c>
      <c r="F14" s="49"/>
      <c r="G14" s="22"/>
      <c r="H14" s="20"/>
    </row>
    <row r="15" spans="1:8" x14ac:dyDescent="0.3">
      <c r="A15" s="6">
        <v>5</v>
      </c>
      <c r="B15" s="4" t="s">
        <v>23</v>
      </c>
      <c r="C15" s="4"/>
      <c r="D15" s="7">
        <f>D13-D14</f>
        <v>4854077303.011363</v>
      </c>
      <c r="F15" s="49"/>
      <c r="G15" s="20"/>
      <c r="H15" s="20"/>
    </row>
    <row r="16" spans="1:8" x14ac:dyDescent="0.3">
      <c r="A16" s="5" t="s">
        <v>24</v>
      </c>
      <c r="B16" s="23" t="s">
        <v>25</v>
      </c>
      <c r="C16" s="4"/>
      <c r="D16" s="7"/>
      <c r="F16" s="49"/>
      <c r="G16" s="20"/>
      <c r="H16" s="20"/>
    </row>
    <row r="17" spans="1:8" x14ac:dyDescent="0.3">
      <c r="A17" s="6">
        <v>6</v>
      </c>
      <c r="B17" s="4" t="s">
        <v>26</v>
      </c>
      <c r="C17" s="14">
        <v>1</v>
      </c>
      <c r="D17" s="7">
        <f>C17*D12*5000000</f>
        <v>520500000</v>
      </c>
      <c r="E17" s="24" t="s">
        <v>27</v>
      </c>
      <c r="F17" s="17"/>
      <c r="G17" s="25"/>
      <c r="H17" s="26"/>
    </row>
    <row r="18" spans="1:8" x14ac:dyDescent="0.3">
      <c r="A18" s="6">
        <v>7</v>
      </c>
      <c r="B18" s="4" t="s">
        <v>28</v>
      </c>
      <c r="C18" s="14">
        <v>1</v>
      </c>
      <c r="D18" s="7">
        <f>IF(OR(F6="2 PN",F6="2 PN+1"),180000000,IF(OR(F6="3 PN",F6="Duplex"),70000000))</f>
        <v>70000000</v>
      </c>
      <c r="E18" s="24" t="s">
        <v>27</v>
      </c>
      <c r="F18" s="49"/>
      <c r="G18" s="20"/>
      <c r="H18" s="26"/>
    </row>
    <row r="19" spans="1:8" x14ac:dyDescent="0.3">
      <c r="A19" s="6">
        <v>8</v>
      </c>
      <c r="B19" s="4" t="s">
        <v>29</v>
      </c>
      <c r="C19" s="14">
        <v>2</v>
      </c>
      <c r="D19" s="7">
        <f>C19*D12*14000*12</f>
        <v>34977600</v>
      </c>
      <c r="E19" s="24" t="s">
        <v>30</v>
      </c>
      <c r="F19" s="49"/>
      <c r="G19" s="20"/>
      <c r="H19" s="26"/>
    </row>
    <row r="20" spans="1:8" x14ac:dyDescent="0.3">
      <c r="A20" s="6">
        <v>9</v>
      </c>
      <c r="B20" s="4" t="s">
        <v>59</v>
      </c>
      <c r="C20" s="27">
        <v>0.03</v>
      </c>
      <c r="D20" s="7">
        <f>(D15-SUM(D17:D19))*C20</f>
        <v>126857991.09034088</v>
      </c>
      <c r="E20" s="24" t="s">
        <v>70</v>
      </c>
      <c r="F20" s="49"/>
      <c r="G20" s="20">
        <f>10000000*90%</f>
        <v>9000000</v>
      </c>
      <c r="H20" s="26"/>
    </row>
    <row r="21" spans="1:8" x14ac:dyDescent="0.3">
      <c r="A21" s="6">
        <v>10</v>
      </c>
      <c r="B21" s="4" t="s">
        <v>58</v>
      </c>
      <c r="C21" s="27">
        <v>0.02</v>
      </c>
      <c r="D21" s="7">
        <f>(D15-SUM(D17:D20))*C21</f>
        <v>82034834.238420457</v>
      </c>
      <c r="E21" s="24" t="s">
        <v>70</v>
      </c>
      <c r="F21" s="49"/>
      <c r="G21" s="20"/>
      <c r="H21" s="26"/>
    </row>
    <row r="22" spans="1:8" x14ac:dyDescent="0.3">
      <c r="A22" s="6">
        <v>11</v>
      </c>
      <c r="B22" s="4" t="s">
        <v>31</v>
      </c>
      <c r="C22" s="27">
        <v>0.01</v>
      </c>
      <c r="D22" s="7">
        <f>(D15-SUM(D17:D21))*C22</f>
        <v>40197068.776826017</v>
      </c>
      <c r="E22" s="24" t="s">
        <v>71</v>
      </c>
      <c r="F22" s="49"/>
      <c r="G22" s="20"/>
      <c r="H22" s="26"/>
    </row>
    <row r="23" spans="1:8" s="35" customFormat="1" x14ac:dyDescent="0.3">
      <c r="A23" s="6">
        <v>12</v>
      </c>
      <c r="B23" s="28" t="s">
        <v>32</v>
      </c>
      <c r="C23" s="29"/>
      <c r="D23" s="30">
        <f>ROUND(D15-SUM(D17:D22),0)</f>
        <v>3979509809</v>
      </c>
      <c r="E23" s="31"/>
      <c r="F23" s="32"/>
      <c r="G23" s="33"/>
      <c r="H23" s="34"/>
    </row>
    <row r="24" spans="1:8" s="41" customFormat="1" x14ac:dyDescent="0.3">
      <c r="A24" s="6">
        <v>13</v>
      </c>
      <c r="B24" s="36" t="s">
        <v>22</v>
      </c>
      <c r="C24" s="37"/>
      <c r="D24" s="38">
        <f>ROUND((D23-F5)*10%,0)</f>
        <v>376471559</v>
      </c>
      <c r="E24" s="31"/>
      <c r="F24" s="39"/>
      <c r="G24" s="40"/>
      <c r="H24" s="34"/>
    </row>
    <row r="25" spans="1:8" s="41" customFormat="1" x14ac:dyDescent="0.3">
      <c r="A25" s="6">
        <v>14</v>
      </c>
      <c r="B25" s="36" t="s">
        <v>33</v>
      </c>
      <c r="C25" s="42"/>
      <c r="D25" s="38">
        <f>ROUND(D23+D24,0)</f>
        <v>4355981368</v>
      </c>
      <c r="E25" s="43"/>
      <c r="F25" s="39"/>
      <c r="G25" s="39"/>
      <c r="H25" s="39"/>
    </row>
    <row r="26" spans="1:8" s="41" customFormat="1" x14ac:dyDescent="0.3">
      <c r="A26" s="6">
        <v>15</v>
      </c>
      <c r="B26" s="36" t="s">
        <v>34</v>
      </c>
      <c r="C26" s="42"/>
      <c r="D26" s="38">
        <f>ROUND(D25/D12,0)</f>
        <v>41844201</v>
      </c>
      <c r="E26" s="43"/>
      <c r="F26" s="39"/>
      <c r="G26" s="39"/>
      <c r="H26" s="39"/>
    </row>
    <row r="27" spans="1:8" s="41" customFormat="1" x14ac:dyDescent="0.3">
      <c r="A27" s="6">
        <v>16</v>
      </c>
      <c r="B27" s="36" t="s">
        <v>35</v>
      </c>
      <c r="C27" s="42"/>
      <c r="D27" s="38">
        <f>D23*2%</f>
        <v>79590196.180000007</v>
      </c>
      <c r="E27" s="43"/>
      <c r="F27" s="39"/>
      <c r="G27" s="39"/>
      <c r="H27" s="39"/>
    </row>
    <row r="28" spans="1:8" x14ac:dyDescent="0.3">
      <c r="A28" s="5" t="s">
        <v>24</v>
      </c>
      <c r="B28" s="23" t="s">
        <v>36</v>
      </c>
      <c r="C28" s="4"/>
      <c r="D28" s="14"/>
    </row>
    <row r="29" spans="1:8" ht="30" customHeight="1" x14ac:dyDescent="0.3">
      <c r="A29" s="44">
        <v>1</v>
      </c>
      <c r="B29" s="45" t="s">
        <v>51</v>
      </c>
      <c r="C29" s="45" t="s">
        <v>38</v>
      </c>
      <c r="D29" s="46">
        <f>ROUND($D$25*30%,0)</f>
        <v>1306794410</v>
      </c>
      <c r="E29" s="3">
        <v>15</v>
      </c>
    </row>
    <row r="30" spans="1:8" ht="31.5" customHeight="1" x14ac:dyDescent="0.3">
      <c r="A30" s="44">
        <v>2</v>
      </c>
      <c r="B30" s="45" t="s">
        <v>65</v>
      </c>
      <c r="C30" s="50" t="s">
        <v>53</v>
      </c>
      <c r="D30" s="46">
        <f>ROUND($D$25*40%,0)</f>
        <v>1742392547</v>
      </c>
      <c r="E30" s="3">
        <v>15</v>
      </c>
    </row>
    <row r="31" spans="1:8" ht="16.5" customHeight="1" x14ac:dyDescent="0.3">
      <c r="A31" s="59">
        <v>3</v>
      </c>
      <c r="B31" s="61" t="s">
        <v>56</v>
      </c>
      <c r="C31" s="63" t="s">
        <v>47</v>
      </c>
      <c r="D31" s="46">
        <f>ROUND($D$25*25%,0)</f>
        <v>1088995342</v>
      </c>
      <c r="E31" s="3">
        <v>10</v>
      </c>
    </row>
    <row r="32" spans="1:8" ht="16.5" customHeight="1" x14ac:dyDescent="0.3">
      <c r="A32" s="60"/>
      <c r="B32" s="62"/>
      <c r="C32" s="64"/>
      <c r="D32" s="46">
        <f>D27</f>
        <v>79590196.180000007</v>
      </c>
      <c r="E32" s="3">
        <v>10</v>
      </c>
    </row>
    <row r="33" spans="1:5" ht="29.25" customHeight="1" x14ac:dyDescent="0.3">
      <c r="A33" s="44">
        <v>4</v>
      </c>
      <c r="B33" s="45" t="s">
        <v>57</v>
      </c>
      <c r="C33" s="47" t="s">
        <v>66</v>
      </c>
      <c r="D33" s="46">
        <f>ROUND(D25-SUM(D29:D31),0)</f>
        <v>217799069</v>
      </c>
      <c r="E33" s="3">
        <v>5</v>
      </c>
    </row>
    <row r="34" spans="1:5" x14ac:dyDescent="0.3">
      <c r="E34" s="3"/>
    </row>
  </sheetData>
  <mergeCells count="6">
    <mergeCell ref="G1:G2"/>
    <mergeCell ref="A2:D2"/>
    <mergeCell ref="A3:D3"/>
    <mergeCell ref="A31:A32"/>
    <mergeCell ref="B31:B32"/>
    <mergeCell ref="C31:C32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8" workbookViewId="0">
      <selection activeCell="D17" sqref="D17"/>
    </sheetView>
  </sheetViews>
  <sheetFormatPr defaultColWidth="9.1796875" defaultRowHeight="14" x14ac:dyDescent="0.3"/>
  <cols>
    <col min="1" max="1" width="10.453125" style="1" customWidth="1"/>
    <col min="2" max="2" width="44.1796875" style="2" customWidth="1"/>
    <col min="3" max="3" width="31.81640625" style="2" customWidth="1"/>
    <col min="4" max="4" width="24.1796875" style="3" customWidth="1"/>
    <col min="5" max="5" width="36.81640625" style="2" customWidth="1"/>
    <col min="6" max="6" width="16.7265625" style="2" bestFit="1" customWidth="1"/>
    <col min="7" max="7" width="33.81640625" style="2" customWidth="1"/>
    <col min="8" max="16384" width="9.1796875" style="2"/>
  </cols>
  <sheetData>
    <row r="1" spans="1:8" x14ac:dyDescent="0.3">
      <c r="E1" s="4" t="s">
        <v>2</v>
      </c>
      <c r="F1" s="5" t="s">
        <v>60</v>
      </c>
      <c r="G1" s="56" t="s">
        <v>5</v>
      </c>
    </row>
    <row r="2" spans="1:8" ht="19" x14ac:dyDescent="0.4">
      <c r="A2" s="57" t="s">
        <v>6</v>
      </c>
      <c r="B2" s="57"/>
      <c r="C2" s="57"/>
      <c r="D2" s="57"/>
      <c r="E2" s="4" t="s">
        <v>7</v>
      </c>
      <c r="F2" s="6">
        <f>VLOOKUP(F1,'[1]Bảng giá'!E:H,4,0)</f>
        <v>89</v>
      </c>
      <c r="G2" s="56"/>
    </row>
    <row r="3" spans="1:8" x14ac:dyDescent="0.3">
      <c r="A3" s="58" t="s">
        <v>49</v>
      </c>
      <c r="B3" s="58"/>
      <c r="C3" s="58"/>
      <c r="D3" s="58"/>
      <c r="E3" s="4" t="s">
        <v>8</v>
      </c>
      <c r="F3" s="7">
        <f>VLOOKUP(F1,'[1]Bảng giá'!E:K,7,0)</f>
        <v>46599806.875</v>
      </c>
    </row>
    <row r="4" spans="1:8" ht="15.75" customHeight="1" x14ac:dyDescent="0.3">
      <c r="A4" s="8" t="s">
        <v>50</v>
      </c>
      <c r="B4" s="48">
        <v>43887</v>
      </c>
      <c r="C4" s="8"/>
      <c r="D4" s="9"/>
      <c r="E4" s="4" t="s">
        <v>9</v>
      </c>
      <c r="F4" s="7">
        <v>2063345</v>
      </c>
    </row>
    <row r="5" spans="1:8" ht="15.75" customHeight="1" x14ac:dyDescent="0.3">
      <c r="A5" s="10" t="s">
        <v>10</v>
      </c>
      <c r="B5" s="11" t="str">
        <f>F1</f>
        <v>B12.07</v>
      </c>
      <c r="C5" s="49"/>
      <c r="D5" s="13"/>
      <c r="E5" s="4" t="s">
        <v>11</v>
      </c>
      <c r="F5" s="7">
        <f>F2*F4</f>
        <v>183637705</v>
      </c>
    </row>
    <row r="6" spans="1:8" ht="15.75" customHeight="1" x14ac:dyDescent="0.3">
      <c r="A6" s="10" t="s">
        <v>1</v>
      </c>
      <c r="B6" s="49" t="str">
        <f>LEFT(B5,1)</f>
        <v>B</v>
      </c>
      <c r="C6" s="49"/>
      <c r="D6" s="13"/>
      <c r="E6" s="4" t="s">
        <v>12</v>
      </c>
      <c r="F6" s="6" t="str">
        <f>VLOOKUP(F1,'[1]Bảng giá'!E:F,2,0)</f>
        <v>2 PN</v>
      </c>
    </row>
    <row r="7" spans="1:8" ht="15.75" customHeight="1" x14ac:dyDescent="0.3">
      <c r="A7" s="10" t="s">
        <v>0</v>
      </c>
      <c r="B7" s="49" t="str">
        <f>MID(B5,2,2)</f>
        <v>12</v>
      </c>
      <c r="C7" s="49"/>
      <c r="D7" s="13"/>
      <c r="E7" s="4"/>
      <c r="F7" s="14"/>
    </row>
    <row r="8" spans="1:8" ht="15.75" customHeight="1" x14ac:dyDescent="0.3">
      <c r="A8" s="10" t="s">
        <v>13</v>
      </c>
      <c r="B8" s="49" t="str">
        <f>RIGHT(B5,2)</f>
        <v>07</v>
      </c>
      <c r="C8" s="49"/>
      <c r="D8" s="13"/>
    </row>
    <row r="9" spans="1:8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F9" s="17"/>
      <c r="G9" s="17"/>
      <c r="H9" s="17"/>
    </row>
    <row r="10" spans="1:8" x14ac:dyDescent="0.3">
      <c r="A10" s="5" t="s">
        <v>18</v>
      </c>
      <c r="B10" s="18" t="s">
        <v>19</v>
      </c>
      <c r="C10" s="4"/>
      <c r="D10" s="7"/>
      <c r="F10" s="17"/>
      <c r="G10" s="19"/>
      <c r="H10" s="20"/>
    </row>
    <row r="11" spans="1:8" x14ac:dyDescent="0.3">
      <c r="A11" s="6">
        <v>1</v>
      </c>
      <c r="B11" s="4" t="s">
        <v>20</v>
      </c>
      <c r="C11" s="4"/>
      <c r="D11" s="7">
        <f>F3</f>
        <v>46599806.875</v>
      </c>
      <c r="F11" s="49"/>
      <c r="G11" s="20"/>
      <c r="H11" s="20"/>
    </row>
    <row r="12" spans="1:8" x14ac:dyDescent="0.3">
      <c r="A12" s="6">
        <v>2</v>
      </c>
      <c r="B12" s="4" t="s">
        <v>3</v>
      </c>
      <c r="C12" s="4"/>
      <c r="D12" s="21">
        <f>F2</f>
        <v>89</v>
      </c>
      <c r="F12" s="49"/>
      <c r="G12" s="20"/>
      <c r="H12" s="20"/>
    </row>
    <row r="13" spans="1:8" x14ac:dyDescent="0.3">
      <c r="A13" s="6">
        <v>3</v>
      </c>
      <c r="B13" s="4" t="s">
        <v>21</v>
      </c>
      <c r="C13" s="4"/>
      <c r="D13" s="7">
        <f>VLOOKUP(F1,'[1]Bảng giá'!E:L,8,0)</f>
        <v>4147382811.875</v>
      </c>
      <c r="F13" s="49"/>
      <c r="G13" s="20"/>
      <c r="H13" s="20"/>
    </row>
    <row r="14" spans="1:8" x14ac:dyDescent="0.3">
      <c r="A14" s="6">
        <v>4</v>
      </c>
      <c r="B14" s="4" t="s">
        <v>22</v>
      </c>
      <c r="C14" s="4"/>
      <c r="D14" s="7">
        <f>(D13-F5)/1.1*10%</f>
        <v>360340464.26136363</v>
      </c>
      <c r="F14" s="49"/>
      <c r="G14" s="22"/>
      <c r="H14" s="20"/>
    </row>
    <row r="15" spans="1:8" x14ac:dyDescent="0.3">
      <c r="A15" s="6">
        <v>5</v>
      </c>
      <c r="B15" s="4" t="s">
        <v>23</v>
      </c>
      <c r="C15" s="4"/>
      <c r="D15" s="7">
        <f>D13-D14</f>
        <v>3787042347.6136365</v>
      </c>
      <c r="F15" s="49"/>
      <c r="G15" s="20"/>
      <c r="H15" s="20"/>
    </row>
    <row r="16" spans="1:8" x14ac:dyDescent="0.3">
      <c r="A16" s="5" t="s">
        <v>24</v>
      </c>
      <c r="B16" s="23" t="s">
        <v>25</v>
      </c>
      <c r="C16" s="4"/>
      <c r="D16" s="7"/>
      <c r="F16" s="49"/>
      <c r="G16" s="20"/>
      <c r="H16" s="20"/>
    </row>
    <row r="17" spans="1:8" x14ac:dyDescent="0.3">
      <c r="A17" s="6">
        <v>6</v>
      </c>
      <c r="B17" s="4" t="s">
        <v>26</v>
      </c>
      <c r="C17" s="14">
        <v>1</v>
      </c>
      <c r="D17" s="7">
        <f>C17*D12*5000000</f>
        <v>445000000</v>
      </c>
      <c r="E17" s="24" t="s">
        <v>27</v>
      </c>
      <c r="F17" s="17"/>
      <c r="G17" s="25"/>
      <c r="H17" s="26"/>
    </row>
    <row r="18" spans="1:8" x14ac:dyDescent="0.3">
      <c r="A18" s="6">
        <v>7</v>
      </c>
      <c r="B18" s="4" t="s">
        <v>28</v>
      </c>
      <c r="C18" s="14">
        <v>1</v>
      </c>
      <c r="D18" s="7">
        <f>IF(OR(F6="2 PN",F6="2 PN+1"),180000000,IF(OR(F6="3 PN",F6="Duplex"),70000000))</f>
        <v>180000000</v>
      </c>
      <c r="E18" s="24" t="s">
        <v>27</v>
      </c>
      <c r="F18" s="49"/>
      <c r="G18" s="20"/>
      <c r="H18" s="26"/>
    </row>
    <row r="19" spans="1:8" x14ac:dyDescent="0.3">
      <c r="A19" s="6">
        <v>8</v>
      </c>
      <c r="B19" s="4" t="s">
        <v>29</v>
      </c>
      <c r="C19" s="14">
        <v>2</v>
      </c>
      <c r="D19" s="7">
        <f>C19*D12*14000*12</f>
        <v>29904000</v>
      </c>
      <c r="E19" s="24" t="s">
        <v>30</v>
      </c>
      <c r="F19" s="49"/>
      <c r="G19" s="20"/>
      <c r="H19" s="26"/>
    </row>
    <row r="20" spans="1:8" x14ac:dyDescent="0.3">
      <c r="A20" s="6">
        <v>9</v>
      </c>
      <c r="B20" s="4" t="s">
        <v>59</v>
      </c>
      <c r="C20" s="27">
        <v>0.03</v>
      </c>
      <c r="D20" s="7">
        <f>(D15-SUM(D17:D19))*C20</f>
        <v>93964150.428409085</v>
      </c>
      <c r="E20" s="24" t="s">
        <v>70</v>
      </c>
      <c r="F20" s="49"/>
      <c r="G20" s="20">
        <f>10000000*90%</f>
        <v>9000000</v>
      </c>
      <c r="H20" s="26"/>
    </row>
    <row r="21" spans="1:8" x14ac:dyDescent="0.3">
      <c r="A21" s="6">
        <v>10</v>
      </c>
      <c r="B21" s="4" t="s">
        <v>58</v>
      </c>
      <c r="C21" s="27">
        <v>0.01</v>
      </c>
      <c r="D21" s="7">
        <f>(D15-SUM(D17:D20))*C21</f>
        <v>30381741.971852273</v>
      </c>
      <c r="E21" s="24" t="s">
        <v>70</v>
      </c>
      <c r="F21" s="49"/>
      <c r="G21" s="20"/>
      <c r="H21" s="26"/>
    </row>
    <row r="22" spans="1:8" x14ac:dyDescent="0.3">
      <c r="A22" s="6">
        <v>11</v>
      </c>
      <c r="B22" s="4" t="s">
        <v>31</v>
      </c>
      <c r="C22" s="27">
        <v>0.01</v>
      </c>
      <c r="D22" s="7">
        <f>(D15-SUM(D17:D21))*C22</f>
        <v>30077924.55213375</v>
      </c>
      <c r="E22" s="24" t="s">
        <v>48</v>
      </c>
      <c r="F22" s="49"/>
      <c r="G22" s="20"/>
      <c r="H22" s="26"/>
    </row>
    <row r="23" spans="1:8" s="35" customFormat="1" x14ac:dyDescent="0.3">
      <c r="A23" s="6">
        <v>12</v>
      </c>
      <c r="B23" s="28" t="s">
        <v>32</v>
      </c>
      <c r="C23" s="29"/>
      <c r="D23" s="30">
        <f>ROUND(D15-SUM(D17:D22),0)</f>
        <v>2977714531</v>
      </c>
      <c r="E23" s="31"/>
      <c r="F23" s="32"/>
      <c r="G23" s="33"/>
      <c r="H23" s="34"/>
    </row>
    <row r="24" spans="1:8" s="41" customFormat="1" x14ac:dyDescent="0.3">
      <c r="A24" s="6">
        <v>13</v>
      </c>
      <c r="B24" s="36" t="s">
        <v>22</v>
      </c>
      <c r="C24" s="37"/>
      <c r="D24" s="38">
        <f>ROUND((D23-F5)*10%,0)</f>
        <v>279407683</v>
      </c>
      <c r="E24" s="31"/>
      <c r="F24" s="39"/>
      <c r="G24" s="40"/>
      <c r="H24" s="34"/>
    </row>
    <row r="25" spans="1:8" s="41" customFormat="1" x14ac:dyDescent="0.3">
      <c r="A25" s="6">
        <v>14</v>
      </c>
      <c r="B25" s="36" t="s">
        <v>33</v>
      </c>
      <c r="C25" s="42"/>
      <c r="D25" s="38">
        <f>ROUND(D23+D24,0)</f>
        <v>3257122214</v>
      </c>
      <c r="E25" s="43"/>
      <c r="F25" s="39"/>
      <c r="G25" s="39"/>
      <c r="H25" s="39"/>
    </row>
    <row r="26" spans="1:8" s="41" customFormat="1" x14ac:dyDescent="0.3">
      <c r="A26" s="6">
        <v>15</v>
      </c>
      <c r="B26" s="36" t="s">
        <v>34</v>
      </c>
      <c r="C26" s="42"/>
      <c r="D26" s="38">
        <f>ROUND(D25/D12,0)</f>
        <v>36596879</v>
      </c>
      <c r="E26" s="43"/>
      <c r="F26" s="39"/>
      <c r="G26" s="39"/>
      <c r="H26" s="39"/>
    </row>
    <row r="27" spans="1:8" s="41" customFormat="1" x14ac:dyDescent="0.3">
      <c r="A27" s="6">
        <v>16</v>
      </c>
      <c r="B27" s="36" t="s">
        <v>35</v>
      </c>
      <c r="C27" s="42"/>
      <c r="D27" s="38">
        <f>D23*2%</f>
        <v>59554290.620000005</v>
      </c>
      <c r="E27" s="43"/>
      <c r="F27" s="39"/>
      <c r="G27" s="39"/>
      <c r="H27" s="39"/>
    </row>
    <row r="28" spans="1:8" x14ac:dyDescent="0.3">
      <c r="A28" s="5" t="s">
        <v>24</v>
      </c>
      <c r="B28" s="23" t="s">
        <v>36</v>
      </c>
      <c r="C28" s="4"/>
      <c r="D28" s="14"/>
    </row>
    <row r="29" spans="1:8" ht="30" customHeight="1" x14ac:dyDescent="0.3">
      <c r="A29" s="44">
        <v>1</v>
      </c>
      <c r="B29" s="45" t="s">
        <v>51</v>
      </c>
      <c r="C29" s="45" t="s">
        <v>38</v>
      </c>
      <c r="D29" s="46">
        <f>ROUND($D$25*30%,0)</f>
        <v>977136664</v>
      </c>
      <c r="E29" s="3">
        <v>15</v>
      </c>
    </row>
    <row r="30" spans="1:8" ht="31.5" customHeight="1" x14ac:dyDescent="0.3">
      <c r="A30" s="44">
        <v>2</v>
      </c>
      <c r="B30" s="45" t="s">
        <v>52</v>
      </c>
      <c r="C30" s="50" t="s">
        <v>53</v>
      </c>
      <c r="D30" s="46">
        <f>ROUND($D$25*20%,0)</f>
        <v>651424443</v>
      </c>
      <c r="E30" s="3">
        <v>15</v>
      </c>
    </row>
    <row r="31" spans="1:8" ht="33" customHeight="1" x14ac:dyDescent="0.3">
      <c r="A31" s="44">
        <v>3</v>
      </c>
      <c r="B31" s="45" t="s">
        <v>40</v>
      </c>
      <c r="C31" s="47" t="s">
        <v>45</v>
      </c>
      <c r="D31" s="46">
        <f>ROUND($D$25*10%,0)</f>
        <v>325712221</v>
      </c>
      <c r="E31" s="3">
        <v>10</v>
      </c>
    </row>
    <row r="32" spans="1:8" ht="28.5" customHeight="1" x14ac:dyDescent="0.3">
      <c r="A32" s="44">
        <v>4</v>
      </c>
      <c r="B32" s="45" t="s">
        <v>42</v>
      </c>
      <c r="C32" s="47" t="s">
        <v>46</v>
      </c>
      <c r="D32" s="46">
        <f>ROUND($D$25*10%,0)</f>
        <v>325712221</v>
      </c>
      <c r="E32" s="3">
        <v>10</v>
      </c>
    </row>
    <row r="33" spans="1:5" ht="23.25" customHeight="1" x14ac:dyDescent="0.3">
      <c r="A33" s="59">
        <v>5</v>
      </c>
      <c r="B33" s="61" t="s">
        <v>54</v>
      </c>
      <c r="C33" s="63" t="s">
        <v>47</v>
      </c>
      <c r="D33" s="46">
        <f>ROUND($D$25*25%,0)</f>
        <v>814280554</v>
      </c>
      <c r="E33" s="3">
        <v>10</v>
      </c>
    </row>
    <row r="34" spans="1:5" ht="20.25" customHeight="1" x14ac:dyDescent="0.3">
      <c r="A34" s="60"/>
      <c r="B34" s="62"/>
      <c r="C34" s="64"/>
      <c r="D34" s="46">
        <f>D27</f>
        <v>59554290.620000005</v>
      </c>
      <c r="E34" s="3">
        <v>10</v>
      </c>
    </row>
    <row r="35" spans="1:5" ht="29.25" customHeight="1" x14ac:dyDescent="0.3">
      <c r="A35" s="44">
        <v>6</v>
      </c>
      <c r="B35" s="45" t="s">
        <v>55</v>
      </c>
      <c r="C35" s="47" t="s">
        <v>66</v>
      </c>
      <c r="D35" s="46">
        <f>ROUND(D25-SUM(D29:D33),0)</f>
        <v>162856111</v>
      </c>
      <c r="E35" s="3">
        <v>5</v>
      </c>
    </row>
    <row r="36" spans="1:5" x14ac:dyDescent="0.3">
      <c r="E36" s="3"/>
    </row>
  </sheetData>
  <mergeCells count="6">
    <mergeCell ref="G1:G2"/>
    <mergeCell ref="A2:D2"/>
    <mergeCell ref="A3:D3"/>
    <mergeCell ref="A33:A34"/>
    <mergeCell ref="B33:B34"/>
    <mergeCell ref="C33:C34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9" workbookViewId="0">
      <selection activeCell="D22" sqref="D22"/>
    </sheetView>
  </sheetViews>
  <sheetFormatPr defaultColWidth="9.1796875" defaultRowHeight="14" x14ac:dyDescent="0.3"/>
  <cols>
    <col min="1" max="1" width="10.453125" style="1" customWidth="1"/>
    <col min="2" max="2" width="44.1796875" style="2" customWidth="1"/>
    <col min="3" max="3" width="21" style="2" customWidth="1"/>
    <col min="4" max="4" width="24.1796875" style="3" customWidth="1"/>
    <col min="5" max="5" width="36.81640625" style="2" customWidth="1"/>
    <col min="6" max="6" width="16.7265625" style="2" bestFit="1" customWidth="1"/>
    <col min="7" max="7" width="33.81640625" style="2" customWidth="1"/>
    <col min="8" max="16384" width="9.1796875" style="2"/>
  </cols>
  <sheetData>
    <row r="1" spans="1:8" x14ac:dyDescent="0.3">
      <c r="E1" s="4" t="s">
        <v>2</v>
      </c>
      <c r="F1" s="5" t="s">
        <v>4</v>
      </c>
      <c r="G1" s="56" t="s">
        <v>5</v>
      </c>
    </row>
    <row r="2" spans="1:8" ht="19" x14ac:dyDescent="0.4">
      <c r="A2" s="57" t="s">
        <v>6</v>
      </c>
      <c r="B2" s="57"/>
      <c r="C2" s="57"/>
      <c r="D2" s="57"/>
      <c r="E2" s="4" t="s">
        <v>7</v>
      </c>
      <c r="F2" s="6">
        <f>VLOOKUP(F1,'[1]Bảng giá'!E:H,4,0)</f>
        <v>106.7</v>
      </c>
      <c r="G2" s="56"/>
    </row>
    <row r="3" spans="1:8" x14ac:dyDescent="0.3">
      <c r="A3" s="58" t="s">
        <v>49</v>
      </c>
      <c r="B3" s="58"/>
      <c r="C3" s="58"/>
      <c r="D3" s="58"/>
      <c r="E3" s="4" t="s">
        <v>8</v>
      </c>
      <c r="F3" s="7">
        <f>VLOOKUP(F1,'[1]Bảng giá'!E:K,7,0)</f>
        <v>44235440.5</v>
      </c>
    </row>
    <row r="4" spans="1:8" ht="15.75" customHeight="1" x14ac:dyDescent="0.3">
      <c r="A4" s="8" t="s">
        <v>50</v>
      </c>
      <c r="B4" s="48">
        <v>43887</v>
      </c>
      <c r="C4" s="8"/>
      <c r="D4" s="9"/>
      <c r="E4" s="4" t="s">
        <v>9</v>
      </c>
      <c r="F4" s="7">
        <v>2063345</v>
      </c>
    </row>
    <row r="5" spans="1:8" ht="15.75" customHeight="1" x14ac:dyDescent="0.3">
      <c r="A5" s="10" t="s">
        <v>10</v>
      </c>
      <c r="B5" s="11" t="str">
        <f>F1</f>
        <v>B26.12</v>
      </c>
      <c r="C5" s="52"/>
      <c r="D5" s="13"/>
      <c r="E5" s="4" t="s">
        <v>11</v>
      </c>
      <c r="F5" s="7">
        <f>F2*F4</f>
        <v>220158911.5</v>
      </c>
    </row>
    <row r="6" spans="1:8" ht="15.75" customHeight="1" x14ac:dyDescent="0.3">
      <c r="A6" s="10" t="s">
        <v>1</v>
      </c>
      <c r="B6" s="52" t="str">
        <f>LEFT(B5,1)</f>
        <v>B</v>
      </c>
      <c r="C6" s="52"/>
      <c r="D6" s="13"/>
      <c r="E6" s="4" t="s">
        <v>12</v>
      </c>
      <c r="F6" s="6" t="str">
        <f>VLOOKUP(F1,'[1]Bảng giá'!E:F,2,0)</f>
        <v>3 PN</v>
      </c>
    </row>
    <row r="7" spans="1:8" ht="15.75" customHeight="1" x14ac:dyDescent="0.3">
      <c r="A7" s="10" t="s">
        <v>0</v>
      </c>
      <c r="B7" s="52" t="str">
        <f>MID(B5,2,2)</f>
        <v>26</v>
      </c>
      <c r="C7" s="52"/>
      <c r="D7" s="13"/>
      <c r="E7" s="4"/>
      <c r="F7" s="14"/>
    </row>
    <row r="8" spans="1:8" ht="15.75" customHeight="1" x14ac:dyDescent="0.3">
      <c r="A8" s="10" t="s">
        <v>13</v>
      </c>
      <c r="B8" s="52" t="str">
        <f>RIGHT(B5,2)</f>
        <v>12</v>
      </c>
      <c r="C8" s="52"/>
      <c r="D8" s="13"/>
    </row>
    <row r="9" spans="1:8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F9" s="17"/>
      <c r="G9" s="17"/>
      <c r="H9" s="17"/>
    </row>
    <row r="10" spans="1:8" x14ac:dyDescent="0.3">
      <c r="A10" s="5" t="s">
        <v>18</v>
      </c>
      <c r="B10" s="18" t="s">
        <v>19</v>
      </c>
      <c r="C10" s="4"/>
      <c r="D10" s="7"/>
      <c r="F10" s="17"/>
      <c r="G10" s="19"/>
      <c r="H10" s="20"/>
    </row>
    <row r="11" spans="1:8" x14ac:dyDescent="0.3">
      <c r="A11" s="6">
        <v>1</v>
      </c>
      <c r="B11" s="4" t="s">
        <v>20</v>
      </c>
      <c r="C11" s="4"/>
      <c r="D11" s="7">
        <f>F3</f>
        <v>44235440.5</v>
      </c>
      <c r="F11" s="52"/>
      <c r="G11" s="20"/>
      <c r="H11" s="20"/>
    </row>
    <row r="12" spans="1:8" x14ac:dyDescent="0.3">
      <c r="A12" s="6">
        <v>2</v>
      </c>
      <c r="B12" s="4" t="s">
        <v>3</v>
      </c>
      <c r="C12" s="4"/>
      <c r="D12" s="21">
        <f>F2</f>
        <v>106.7</v>
      </c>
      <c r="F12" s="52"/>
      <c r="G12" s="20"/>
      <c r="H12" s="20"/>
    </row>
    <row r="13" spans="1:8" x14ac:dyDescent="0.3">
      <c r="A13" s="6">
        <v>3</v>
      </c>
      <c r="B13" s="4" t="s">
        <v>21</v>
      </c>
      <c r="C13" s="4"/>
      <c r="D13" s="7">
        <f>VLOOKUP(F1,'[1]Bảng giá'!E:L,8,0)</f>
        <v>4719921501.3500004</v>
      </c>
      <c r="F13" s="52"/>
      <c r="G13" s="20"/>
      <c r="H13" s="20"/>
    </row>
    <row r="14" spans="1:8" x14ac:dyDescent="0.3">
      <c r="A14" s="6">
        <v>4</v>
      </c>
      <c r="B14" s="4" t="s">
        <v>22</v>
      </c>
      <c r="C14" s="4"/>
      <c r="D14" s="7">
        <f>(D13-F5)/1.1*10%</f>
        <v>409069326.35000002</v>
      </c>
      <c r="F14" s="52"/>
      <c r="G14" s="22"/>
      <c r="H14" s="20"/>
    </row>
    <row r="15" spans="1:8" x14ac:dyDescent="0.3">
      <c r="A15" s="6">
        <v>5</v>
      </c>
      <c r="B15" s="4" t="s">
        <v>23</v>
      </c>
      <c r="C15" s="4"/>
      <c r="D15" s="7">
        <f>D13-D14</f>
        <v>4310852175</v>
      </c>
      <c r="F15" s="52"/>
      <c r="G15" s="20"/>
      <c r="H15" s="20"/>
    </row>
    <row r="16" spans="1:8" x14ac:dyDescent="0.3">
      <c r="A16" s="5" t="s">
        <v>24</v>
      </c>
      <c r="B16" s="23" t="s">
        <v>25</v>
      </c>
      <c r="C16" s="4"/>
      <c r="D16" s="7"/>
      <c r="F16" s="52"/>
      <c r="G16" s="20"/>
      <c r="H16" s="20"/>
    </row>
    <row r="17" spans="1:8" x14ac:dyDescent="0.3">
      <c r="A17" s="6">
        <v>6</v>
      </c>
      <c r="B17" s="4" t="s">
        <v>26</v>
      </c>
      <c r="C17" s="14">
        <v>1</v>
      </c>
      <c r="D17" s="7">
        <f>C17*D12*5000000</f>
        <v>533500000</v>
      </c>
      <c r="E17" s="24" t="s">
        <v>27</v>
      </c>
      <c r="F17" s="17"/>
      <c r="G17" s="25"/>
      <c r="H17" s="26"/>
    </row>
    <row r="18" spans="1:8" x14ac:dyDescent="0.3">
      <c r="A18" s="6">
        <v>7</v>
      </c>
      <c r="B18" s="4" t="s">
        <v>28</v>
      </c>
      <c r="C18" s="14">
        <v>1</v>
      </c>
      <c r="D18" s="7">
        <f>IF(OR(F6="2 PN",F6="2 PN+1"),180000000,IF(OR(F6="3 PN",F6="Duplex"),70000000))</f>
        <v>70000000</v>
      </c>
      <c r="E18" s="24" t="s">
        <v>27</v>
      </c>
      <c r="F18" s="52"/>
      <c r="G18" s="20"/>
      <c r="H18" s="26"/>
    </row>
    <row r="19" spans="1:8" x14ac:dyDescent="0.3">
      <c r="A19" s="6">
        <v>8</v>
      </c>
      <c r="B19" s="4" t="s">
        <v>29</v>
      </c>
      <c r="C19" s="14">
        <v>2</v>
      </c>
      <c r="D19" s="7">
        <f>C19*D12*14000*12</f>
        <v>35851200</v>
      </c>
      <c r="E19" s="24" t="s">
        <v>30</v>
      </c>
      <c r="F19" s="52"/>
      <c r="G19" s="20"/>
      <c r="H19" s="26"/>
    </row>
    <row r="20" spans="1:8" x14ac:dyDescent="0.3">
      <c r="A20" s="6">
        <v>9</v>
      </c>
      <c r="B20" s="4" t="s">
        <v>31</v>
      </c>
      <c r="C20" s="27">
        <v>0.01</v>
      </c>
      <c r="D20" s="7">
        <f>(D15-SUM(D17:D19))*C20</f>
        <v>36715009.75</v>
      </c>
      <c r="E20" s="24" t="s">
        <v>48</v>
      </c>
      <c r="F20" s="52"/>
      <c r="G20" s="20"/>
      <c r="H20" s="26"/>
    </row>
    <row r="21" spans="1:8" s="35" customFormat="1" x14ac:dyDescent="0.3">
      <c r="A21" s="6">
        <v>10</v>
      </c>
      <c r="B21" s="28" t="s">
        <v>32</v>
      </c>
      <c r="C21" s="29"/>
      <c r="D21" s="30">
        <f>ROUND(D15-SUM(D17:D20),0)</f>
        <v>3634785965</v>
      </c>
      <c r="E21" s="31"/>
      <c r="F21" s="32"/>
      <c r="G21" s="33"/>
      <c r="H21" s="34"/>
    </row>
    <row r="22" spans="1:8" s="41" customFormat="1" x14ac:dyDescent="0.3">
      <c r="A22" s="6">
        <v>11</v>
      </c>
      <c r="B22" s="36" t="s">
        <v>22</v>
      </c>
      <c r="C22" s="37"/>
      <c r="D22" s="38">
        <f>ROUND((D21-F5)*10%,0)</f>
        <v>341462705</v>
      </c>
      <c r="E22" s="31"/>
      <c r="F22" s="39"/>
      <c r="G22" s="40"/>
      <c r="H22" s="34"/>
    </row>
    <row r="23" spans="1:8" s="41" customFormat="1" x14ac:dyDescent="0.3">
      <c r="A23" s="6">
        <v>12</v>
      </c>
      <c r="B23" s="36" t="s">
        <v>33</v>
      </c>
      <c r="C23" s="42"/>
      <c r="D23" s="38">
        <f>ROUND(D21+D22,0)</f>
        <v>3976248670</v>
      </c>
      <c r="E23" s="43"/>
      <c r="F23" s="39"/>
      <c r="G23" s="39"/>
      <c r="H23" s="39"/>
    </row>
    <row r="24" spans="1:8" s="41" customFormat="1" x14ac:dyDescent="0.3">
      <c r="A24" s="6">
        <v>13</v>
      </c>
      <c r="B24" s="36" t="s">
        <v>34</v>
      </c>
      <c r="C24" s="42"/>
      <c r="D24" s="38">
        <f>ROUND(D23/D12,0)</f>
        <v>37265686</v>
      </c>
      <c r="E24" s="43"/>
      <c r="F24" s="39"/>
      <c r="G24" s="39"/>
      <c r="H24" s="39"/>
    </row>
    <row r="25" spans="1:8" s="41" customFormat="1" x14ac:dyDescent="0.3">
      <c r="A25" s="6">
        <v>14</v>
      </c>
      <c r="B25" s="36" t="s">
        <v>35</v>
      </c>
      <c r="C25" s="42"/>
      <c r="D25" s="38">
        <f>D21*2%</f>
        <v>72695719.299999997</v>
      </c>
      <c r="E25" s="43"/>
      <c r="F25" s="39"/>
      <c r="G25" s="39"/>
      <c r="H25" s="39"/>
    </row>
    <row r="26" spans="1:8" x14ac:dyDescent="0.3">
      <c r="A26" s="5" t="s">
        <v>24</v>
      </c>
      <c r="B26" s="23" t="s">
        <v>36</v>
      </c>
      <c r="C26" s="4"/>
      <c r="D26" s="14"/>
    </row>
    <row r="27" spans="1:8" ht="30" customHeight="1" x14ac:dyDescent="0.3">
      <c r="A27" s="59">
        <v>1</v>
      </c>
      <c r="B27" s="65" t="s">
        <v>73</v>
      </c>
      <c r="C27" s="45" t="s">
        <v>74</v>
      </c>
      <c r="D27" s="46">
        <f>ROUND($D$23*30%,0)</f>
        <v>1192874601</v>
      </c>
      <c r="E27" s="3">
        <v>15</v>
      </c>
    </row>
    <row r="28" spans="1:8" ht="45" customHeight="1" x14ac:dyDescent="0.3">
      <c r="A28" s="60"/>
      <c r="B28" s="66"/>
      <c r="C28" s="50" t="s">
        <v>75</v>
      </c>
      <c r="D28" s="46">
        <f>ROUND($D$23*40%,0)</f>
        <v>1590499468</v>
      </c>
      <c r="E28" s="3">
        <v>15</v>
      </c>
    </row>
    <row r="29" spans="1:8" ht="16.5" customHeight="1" x14ac:dyDescent="0.3">
      <c r="A29" s="59">
        <v>2</v>
      </c>
      <c r="B29" s="61" t="s">
        <v>76</v>
      </c>
      <c r="C29" s="63" t="s">
        <v>47</v>
      </c>
      <c r="D29" s="46">
        <f>ROUND($D$23*25%,0)</f>
        <v>994062168</v>
      </c>
      <c r="E29" s="3">
        <v>10</v>
      </c>
    </row>
    <row r="30" spans="1:8" ht="16.5" customHeight="1" x14ac:dyDescent="0.3">
      <c r="A30" s="60"/>
      <c r="B30" s="62"/>
      <c r="C30" s="64"/>
      <c r="D30" s="46">
        <f>D25</f>
        <v>72695719.299999997</v>
      </c>
      <c r="E30" s="3">
        <v>10</v>
      </c>
    </row>
    <row r="31" spans="1:8" ht="29.25" customHeight="1" x14ac:dyDescent="0.3">
      <c r="A31" s="44">
        <v>3</v>
      </c>
      <c r="B31" s="45" t="s">
        <v>77</v>
      </c>
      <c r="C31" s="47" t="s">
        <v>66</v>
      </c>
      <c r="D31" s="46">
        <f>ROUND(D23-SUM(D27:D29),0)</f>
        <v>198812433</v>
      </c>
      <c r="E31" s="3">
        <v>5</v>
      </c>
    </row>
    <row r="32" spans="1:8" x14ac:dyDescent="0.3">
      <c r="E32" s="3"/>
    </row>
  </sheetData>
  <mergeCells count="8">
    <mergeCell ref="G1:G2"/>
    <mergeCell ref="A2:D2"/>
    <mergeCell ref="A3:D3"/>
    <mergeCell ref="A29:A30"/>
    <mergeCell ref="B29:B30"/>
    <mergeCell ref="C29:C30"/>
    <mergeCell ref="B27:B28"/>
    <mergeCell ref="A27:A28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3" workbookViewId="0">
      <selection activeCell="D17" sqref="D17"/>
    </sheetView>
  </sheetViews>
  <sheetFormatPr defaultColWidth="9.1796875" defaultRowHeight="14" x14ac:dyDescent="0.3"/>
  <cols>
    <col min="1" max="1" width="10.453125" style="1" customWidth="1"/>
    <col min="2" max="2" width="43" style="2" customWidth="1"/>
    <col min="3" max="3" width="33.453125" style="2" customWidth="1"/>
    <col min="4" max="5" width="17.26953125" style="3" customWidth="1"/>
    <col min="6" max="6" width="36.81640625" style="2" customWidth="1"/>
    <col min="7" max="7" width="16.7265625" style="2" bestFit="1" customWidth="1"/>
    <col min="8" max="8" width="33.81640625" style="2" customWidth="1"/>
    <col min="9" max="16384" width="9.1796875" style="2"/>
  </cols>
  <sheetData>
    <row r="1" spans="1:9" x14ac:dyDescent="0.3">
      <c r="F1" s="4" t="s">
        <v>2</v>
      </c>
      <c r="G1" s="5" t="s">
        <v>62</v>
      </c>
      <c r="H1" s="56" t="s">
        <v>5</v>
      </c>
    </row>
    <row r="2" spans="1:9" ht="19" x14ac:dyDescent="0.4">
      <c r="A2" s="57" t="s">
        <v>6</v>
      </c>
      <c r="B2" s="57"/>
      <c r="C2" s="57"/>
      <c r="D2" s="57"/>
      <c r="E2" s="51"/>
      <c r="F2" s="4" t="s">
        <v>7</v>
      </c>
      <c r="G2" s="6">
        <f>VLOOKUP(G1,'[1]Bảng giá'!E:H,4,0)</f>
        <v>185.8</v>
      </c>
      <c r="H2" s="56"/>
    </row>
    <row r="3" spans="1:9" x14ac:dyDescent="0.3">
      <c r="A3" s="58" t="s">
        <v>49</v>
      </c>
      <c r="B3" s="58"/>
      <c r="C3" s="58"/>
      <c r="D3" s="58"/>
      <c r="E3" s="52"/>
      <c r="F3" s="4" t="s">
        <v>8</v>
      </c>
      <c r="G3" s="7">
        <f>VLOOKUP(G1,'[1]Bảng giá'!E:K,7,0)</f>
        <v>50027258.874999985</v>
      </c>
    </row>
    <row r="4" spans="1:9" ht="15.75" customHeight="1" x14ac:dyDescent="0.3">
      <c r="A4" s="8" t="s">
        <v>50</v>
      </c>
      <c r="B4" s="48">
        <v>43887</v>
      </c>
      <c r="C4" s="8"/>
      <c r="D4" s="9"/>
      <c r="E4" s="9"/>
      <c r="F4" s="4" t="s">
        <v>9</v>
      </c>
      <c r="G4" s="7">
        <v>2063345</v>
      </c>
    </row>
    <row r="5" spans="1:9" ht="15.75" customHeight="1" x14ac:dyDescent="0.3">
      <c r="A5" s="10" t="s">
        <v>10</v>
      </c>
      <c r="B5" s="11" t="str">
        <f>G1</f>
        <v>B36.06</v>
      </c>
      <c r="C5" s="52"/>
      <c r="D5" s="13"/>
      <c r="E5" s="13"/>
      <c r="F5" s="4" t="s">
        <v>11</v>
      </c>
      <c r="G5" s="7">
        <f>G2*G4</f>
        <v>383369501</v>
      </c>
    </row>
    <row r="6" spans="1:9" ht="15.75" customHeight="1" x14ac:dyDescent="0.3">
      <c r="A6" s="10" t="s">
        <v>1</v>
      </c>
      <c r="B6" s="52" t="str">
        <f>LEFT(B5,1)</f>
        <v>B</v>
      </c>
      <c r="C6" s="52"/>
      <c r="D6" s="13"/>
      <c r="E6" s="13"/>
      <c r="F6" s="4" t="s">
        <v>12</v>
      </c>
      <c r="G6" s="6" t="str">
        <f>VLOOKUP(G1,'[1]Bảng giá'!E:F,2,0)</f>
        <v>Duplex</v>
      </c>
    </row>
    <row r="7" spans="1:9" ht="15.75" customHeight="1" x14ac:dyDescent="0.3">
      <c r="A7" s="10" t="s">
        <v>0</v>
      </c>
      <c r="B7" s="52" t="str">
        <f>MID(B5,2,2)</f>
        <v>36</v>
      </c>
      <c r="C7" s="52"/>
      <c r="D7" s="13"/>
      <c r="E7" s="13"/>
      <c r="F7" s="4"/>
      <c r="G7" s="14"/>
    </row>
    <row r="8" spans="1:9" ht="15.75" customHeight="1" x14ac:dyDescent="0.3">
      <c r="A8" s="10" t="s">
        <v>13</v>
      </c>
      <c r="B8" s="52" t="str">
        <f>RIGHT(B5,2)</f>
        <v>06</v>
      </c>
      <c r="C8" s="52"/>
      <c r="D8" s="13"/>
      <c r="E8" s="13"/>
    </row>
    <row r="9" spans="1:9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E9" s="15"/>
      <c r="G9" s="17"/>
      <c r="H9" s="17"/>
      <c r="I9" s="17"/>
    </row>
    <row r="10" spans="1:9" x14ac:dyDescent="0.3">
      <c r="A10" s="5" t="s">
        <v>18</v>
      </c>
      <c r="B10" s="18" t="s">
        <v>19</v>
      </c>
      <c r="C10" s="4"/>
      <c r="D10" s="7"/>
      <c r="E10" s="7"/>
      <c r="G10" s="17"/>
      <c r="H10" s="19"/>
      <c r="I10" s="20"/>
    </row>
    <row r="11" spans="1:9" x14ac:dyDescent="0.3">
      <c r="A11" s="6">
        <v>1</v>
      </c>
      <c r="B11" s="4" t="s">
        <v>20</v>
      </c>
      <c r="C11" s="4"/>
      <c r="D11" s="7">
        <f>G3</f>
        <v>50027258.874999985</v>
      </c>
      <c r="E11" s="7"/>
      <c r="G11" s="52"/>
      <c r="H11" s="20"/>
      <c r="I11" s="20"/>
    </row>
    <row r="12" spans="1:9" x14ac:dyDescent="0.3">
      <c r="A12" s="6">
        <v>2</v>
      </c>
      <c r="B12" s="4" t="s">
        <v>3</v>
      </c>
      <c r="C12" s="4"/>
      <c r="D12" s="21">
        <f>G2</f>
        <v>185.8</v>
      </c>
      <c r="E12" s="21"/>
      <c r="G12" s="52"/>
      <c r="H12" s="20"/>
      <c r="I12" s="20"/>
    </row>
    <row r="13" spans="1:9" x14ac:dyDescent="0.3">
      <c r="A13" s="6">
        <v>3</v>
      </c>
      <c r="B13" s="4" t="s">
        <v>21</v>
      </c>
      <c r="C13" s="4"/>
      <c r="D13" s="7">
        <f>VLOOKUP(G1,'[1]Bảng giá'!E:L,8,0)</f>
        <v>9295064698.9749985</v>
      </c>
      <c r="E13" s="7"/>
      <c r="G13" s="52"/>
      <c r="H13" s="20"/>
      <c r="I13" s="20"/>
    </row>
    <row r="14" spans="1:9" x14ac:dyDescent="0.3">
      <c r="A14" s="6">
        <v>4</v>
      </c>
      <c r="B14" s="4" t="s">
        <v>22</v>
      </c>
      <c r="C14" s="4"/>
      <c r="D14" s="7">
        <f>(D13-G5)/1.1*10%</f>
        <v>810154108.90681803</v>
      </c>
      <c r="E14" s="7"/>
      <c r="G14" s="52"/>
      <c r="H14" s="22"/>
      <c r="I14" s="20"/>
    </row>
    <row r="15" spans="1:9" x14ac:dyDescent="0.3">
      <c r="A15" s="6">
        <v>5</v>
      </c>
      <c r="B15" s="4" t="s">
        <v>23</v>
      </c>
      <c r="C15" s="4"/>
      <c r="D15" s="7">
        <f>D13-D14</f>
        <v>8484910590.0681801</v>
      </c>
      <c r="E15" s="7"/>
      <c r="G15" s="52"/>
      <c r="H15" s="20"/>
      <c r="I15" s="20"/>
    </row>
    <row r="16" spans="1:9" x14ac:dyDescent="0.3">
      <c r="A16" s="5" t="s">
        <v>24</v>
      </c>
      <c r="B16" s="23" t="s">
        <v>25</v>
      </c>
      <c r="C16" s="4"/>
      <c r="D16" s="7"/>
      <c r="E16" s="7"/>
      <c r="G16" s="52"/>
      <c r="H16" s="20"/>
      <c r="I16" s="20"/>
    </row>
    <row r="17" spans="1:9" x14ac:dyDescent="0.3">
      <c r="A17" s="6">
        <v>6</v>
      </c>
      <c r="B17" s="4" t="s">
        <v>26</v>
      </c>
      <c r="C17" s="14">
        <v>1</v>
      </c>
      <c r="D17" s="7">
        <f>C17*D12*5000000</f>
        <v>929000000</v>
      </c>
      <c r="E17" s="7"/>
      <c r="F17" s="24" t="s">
        <v>27</v>
      </c>
      <c r="G17" s="17"/>
      <c r="H17" s="25"/>
      <c r="I17" s="26"/>
    </row>
    <row r="18" spans="1:9" x14ac:dyDescent="0.3">
      <c r="A18" s="6">
        <v>7</v>
      </c>
      <c r="B18" s="4" t="s">
        <v>28</v>
      </c>
      <c r="C18" s="14">
        <v>1</v>
      </c>
      <c r="D18" s="7">
        <f>IF(OR(G6="2 PN",G6="2 PN+1"),180000000,IF(OR(G6="3 PN",G6="Duplex"),70000000))</f>
        <v>70000000</v>
      </c>
      <c r="E18" s="7"/>
      <c r="F18" s="24" t="s">
        <v>27</v>
      </c>
      <c r="G18" s="52"/>
      <c r="H18" s="20"/>
      <c r="I18" s="26"/>
    </row>
    <row r="19" spans="1:9" x14ac:dyDescent="0.3">
      <c r="A19" s="6">
        <v>8</v>
      </c>
      <c r="B19" s="4" t="s">
        <v>29</v>
      </c>
      <c r="C19" s="14">
        <v>2</v>
      </c>
      <c r="D19" s="7">
        <f>C19*D12*14000*12</f>
        <v>62428800</v>
      </c>
      <c r="E19" s="7"/>
      <c r="F19" s="24" t="s">
        <v>30</v>
      </c>
      <c r="G19" s="52"/>
      <c r="H19" s="20"/>
      <c r="I19" s="26"/>
    </row>
    <row r="20" spans="1:9" x14ac:dyDescent="0.3">
      <c r="A20" s="6">
        <v>9</v>
      </c>
      <c r="B20" s="4" t="s">
        <v>59</v>
      </c>
      <c r="C20" s="27">
        <v>0.03</v>
      </c>
      <c r="D20" s="7">
        <f>(D15-SUM(D17:D19))*C20</f>
        <v>222704453.70204538</v>
      </c>
      <c r="E20" s="7"/>
      <c r="F20" s="24" t="s">
        <v>70</v>
      </c>
      <c r="G20" s="52"/>
      <c r="H20" s="20">
        <f>10000000*90%</f>
        <v>9000000</v>
      </c>
      <c r="I20" s="26"/>
    </row>
    <row r="21" spans="1:9" x14ac:dyDescent="0.3">
      <c r="A21" s="6">
        <v>10</v>
      </c>
      <c r="B21" s="4" t="s">
        <v>31</v>
      </c>
      <c r="C21" s="27">
        <v>0.01</v>
      </c>
      <c r="D21" s="7">
        <f>(D15-SUM(D17:D20))*C21</f>
        <v>72007773.363661349</v>
      </c>
      <c r="E21" s="7"/>
      <c r="F21" s="24" t="s">
        <v>48</v>
      </c>
      <c r="G21" s="52"/>
      <c r="H21" s="20"/>
      <c r="I21" s="26"/>
    </row>
    <row r="22" spans="1:9" s="35" customFormat="1" x14ac:dyDescent="0.3">
      <c r="A22" s="6">
        <v>11</v>
      </c>
      <c r="B22" s="28" t="s">
        <v>32</v>
      </c>
      <c r="C22" s="29"/>
      <c r="D22" s="30">
        <f>ROUND(D15-SUM(D17:D21),0)</f>
        <v>7128769563</v>
      </c>
      <c r="E22" s="30">
        <f>D22</f>
        <v>7128769563</v>
      </c>
      <c r="F22" s="31"/>
      <c r="G22" s="32"/>
      <c r="H22" s="33"/>
      <c r="I22" s="34"/>
    </row>
    <row r="23" spans="1:9" s="35" customFormat="1" x14ac:dyDescent="0.3">
      <c r="A23" s="6">
        <v>12</v>
      </c>
      <c r="B23" s="28" t="s">
        <v>63</v>
      </c>
      <c r="C23" s="29"/>
      <c r="D23" s="30">
        <f>7000000*D12</f>
        <v>1300600000</v>
      </c>
      <c r="E23" s="30"/>
      <c r="F23" s="31"/>
      <c r="G23" s="32"/>
      <c r="H23" s="33"/>
      <c r="I23" s="34"/>
    </row>
    <row r="24" spans="1:9" s="35" customFormat="1" x14ac:dyDescent="0.3">
      <c r="A24" s="6">
        <v>13</v>
      </c>
      <c r="B24" s="28" t="s">
        <v>64</v>
      </c>
      <c r="C24" s="29"/>
      <c r="D24" s="30">
        <f>D22+D23</f>
        <v>8429369563</v>
      </c>
      <c r="E24" s="30"/>
      <c r="F24" s="31"/>
      <c r="G24" s="32"/>
      <c r="H24" s="33"/>
      <c r="I24" s="34"/>
    </row>
    <row r="25" spans="1:9" s="41" customFormat="1" x14ac:dyDescent="0.3">
      <c r="A25" s="6">
        <v>14</v>
      </c>
      <c r="B25" s="36" t="s">
        <v>22</v>
      </c>
      <c r="C25" s="37"/>
      <c r="D25" s="38">
        <f>ROUND((D24-G5)*10%,0)</f>
        <v>804600006</v>
      </c>
      <c r="E25" s="38">
        <f>ROUND((E22-G5)*10%,0)</f>
        <v>674540006</v>
      </c>
      <c r="F25" s="31"/>
      <c r="G25" s="39"/>
      <c r="H25" s="40"/>
      <c r="I25" s="34"/>
    </row>
    <row r="26" spans="1:9" s="41" customFormat="1" x14ac:dyDescent="0.3">
      <c r="A26" s="6">
        <v>15</v>
      </c>
      <c r="B26" s="36" t="s">
        <v>33</v>
      </c>
      <c r="C26" s="42"/>
      <c r="D26" s="38">
        <f>ROUND(D24+D25,0)</f>
        <v>9233969569</v>
      </c>
      <c r="E26" s="38">
        <f>E22+E25</f>
        <v>7803309569</v>
      </c>
      <c r="F26" s="43"/>
      <c r="G26" s="39"/>
      <c r="H26" s="39"/>
      <c r="I26" s="39"/>
    </row>
    <row r="27" spans="1:9" s="41" customFormat="1" x14ac:dyDescent="0.3">
      <c r="A27" s="6">
        <v>16</v>
      </c>
      <c r="B27" s="36" t="s">
        <v>34</v>
      </c>
      <c r="C27" s="42"/>
      <c r="D27" s="38">
        <f>ROUND(D26/D12,0)</f>
        <v>49698437</v>
      </c>
      <c r="E27" s="38"/>
      <c r="F27" s="43"/>
      <c r="G27" s="39"/>
      <c r="H27" s="39"/>
      <c r="I27" s="39"/>
    </row>
    <row r="28" spans="1:9" s="41" customFormat="1" x14ac:dyDescent="0.3">
      <c r="A28" s="6">
        <v>17</v>
      </c>
      <c r="B28" s="36" t="s">
        <v>35</v>
      </c>
      <c r="C28" s="42"/>
      <c r="D28" s="38">
        <f>D24*2%</f>
        <v>168587391.25999999</v>
      </c>
      <c r="E28" s="38"/>
      <c r="F28" s="43"/>
      <c r="G28" s="39"/>
      <c r="H28" s="39"/>
      <c r="I28" s="39"/>
    </row>
    <row r="29" spans="1:9" x14ac:dyDescent="0.3">
      <c r="A29" s="5" t="s">
        <v>24</v>
      </c>
      <c r="B29" s="23" t="s">
        <v>36</v>
      </c>
      <c r="C29" s="4"/>
      <c r="D29" s="14"/>
      <c r="E29" s="14"/>
    </row>
    <row r="30" spans="1:9" ht="29.25" customHeight="1" x14ac:dyDescent="0.3">
      <c r="A30" s="44">
        <v>1</v>
      </c>
      <c r="B30" s="45" t="s">
        <v>78</v>
      </c>
      <c r="C30" s="45" t="s">
        <v>38</v>
      </c>
      <c r="D30" s="46">
        <f>E30</f>
        <v>1170496435</v>
      </c>
      <c r="E30" s="46">
        <f>ROUND(E26*15%,0)</f>
        <v>1170496435</v>
      </c>
      <c r="F30" s="54">
        <f>D30/D26</f>
        <v>0.12675983240507471</v>
      </c>
    </row>
    <row r="31" spans="1:9" ht="29.25" customHeight="1" x14ac:dyDescent="0.3">
      <c r="A31" s="44">
        <v>2</v>
      </c>
      <c r="B31" s="45" t="s">
        <v>79</v>
      </c>
      <c r="C31" s="47" t="s">
        <v>41</v>
      </c>
      <c r="D31" s="46">
        <f t="shared" ref="D31:D34" si="0">E31</f>
        <v>1170496435</v>
      </c>
      <c r="E31" s="46">
        <f>ROUND(E26*15%,0)</f>
        <v>1170496435</v>
      </c>
      <c r="F31" s="54">
        <f>D31/D26</f>
        <v>0.12675983240507471</v>
      </c>
    </row>
    <row r="32" spans="1:9" ht="29.25" customHeight="1" x14ac:dyDescent="0.3">
      <c r="A32" s="44">
        <v>3</v>
      </c>
      <c r="B32" s="45" t="s">
        <v>80</v>
      </c>
      <c r="C32" s="47" t="s">
        <v>43</v>
      </c>
      <c r="D32" s="46">
        <f t="shared" si="0"/>
        <v>1170496435</v>
      </c>
      <c r="E32" s="46">
        <f>ROUND(E26*15%,0)</f>
        <v>1170496435</v>
      </c>
      <c r="F32" s="54">
        <f>D32/D26</f>
        <v>0.12675983240507471</v>
      </c>
    </row>
    <row r="33" spans="1:7" ht="29.25" customHeight="1" x14ac:dyDescent="0.3">
      <c r="A33" s="44">
        <v>4</v>
      </c>
      <c r="B33" s="45" t="s">
        <v>81</v>
      </c>
      <c r="C33" s="47" t="s">
        <v>45</v>
      </c>
      <c r="D33" s="46">
        <f t="shared" si="0"/>
        <v>1170496435</v>
      </c>
      <c r="E33" s="46">
        <f>ROUND(E26*15%,0)</f>
        <v>1170496435</v>
      </c>
      <c r="F33" s="55">
        <f>D33/D26</f>
        <v>0.12675983240507471</v>
      </c>
    </row>
    <row r="34" spans="1:7" ht="29.25" customHeight="1" x14ac:dyDescent="0.3">
      <c r="A34" s="44">
        <v>5</v>
      </c>
      <c r="B34" s="45" t="s">
        <v>82</v>
      </c>
      <c r="C34" s="47" t="s">
        <v>46</v>
      </c>
      <c r="D34" s="46">
        <f t="shared" si="0"/>
        <v>780330957</v>
      </c>
      <c r="E34" s="46">
        <f>ROUND(E26*10%,0)</f>
        <v>780330957</v>
      </c>
      <c r="F34" s="55">
        <f>D34/D26</f>
        <v>8.4506554972815076E-2</v>
      </c>
    </row>
    <row r="35" spans="1:7" ht="15.75" customHeight="1" x14ac:dyDescent="0.3">
      <c r="A35" s="59">
        <v>6</v>
      </c>
      <c r="B35" s="61" t="s">
        <v>83</v>
      </c>
      <c r="C35" s="63" t="s">
        <v>47</v>
      </c>
      <c r="D35" s="46">
        <f>ROUND(D26-D30-D31-D32-D33-D34-D37,0)</f>
        <v>3309954394</v>
      </c>
      <c r="E35" s="46">
        <f>ROUND(E26*25%,0)</f>
        <v>1950827392</v>
      </c>
      <c r="F35" s="55">
        <v>0.35</v>
      </c>
      <c r="G35" s="53" t="str">
        <f>[2]!vnd(D35)</f>
        <v>Ba tỷ, ba trăm lẻ chín triệu, chín trăm năm mươi bốn ngàn, ba trăm chín mươi bốn</v>
      </c>
    </row>
    <row r="36" spans="1:7" ht="15.75" customHeight="1" x14ac:dyDescent="0.3">
      <c r="A36" s="60"/>
      <c r="B36" s="62"/>
      <c r="C36" s="64"/>
      <c r="D36" s="46">
        <f>ROUND(D28,0)</f>
        <v>168587391</v>
      </c>
      <c r="E36" s="46"/>
      <c r="F36" s="3"/>
      <c r="G36" s="53" t="str">
        <f>[2]!vnd(D36)</f>
        <v>Một trăm sáu mươi tám triệu, năm trăm tám mươi bảy ngàn, ba trăm chín mươi mốt</v>
      </c>
    </row>
    <row r="37" spans="1:7" ht="29.25" customHeight="1" x14ac:dyDescent="0.3">
      <c r="A37" s="44">
        <v>7</v>
      </c>
      <c r="B37" s="45" t="s">
        <v>69</v>
      </c>
      <c r="C37" s="47" t="s">
        <v>66</v>
      </c>
      <c r="D37" s="46">
        <f>ROUND(D26*5%,0)</f>
        <v>461698478</v>
      </c>
      <c r="E37" s="46">
        <f>ROUND(E26*5%,0)</f>
        <v>390165478</v>
      </c>
      <c r="F37" s="54">
        <f>D37/D26</f>
        <v>4.9999999951266895E-2</v>
      </c>
      <c r="G37" s="53" t="str">
        <f>[2]!vnd(D37)</f>
        <v>Bốn trăm sáu mươi mốt triệu, sáu trăm chín mươi tám ngàn, bốn trăm bảy mươi tám</v>
      </c>
    </row>
    <row r="38" spans="1:7" x14ac:dyDescent="0.3">
      <c r="F38" s="3"/>
    </row>
  </sheetData>
  <mergeCells count="6">
    <mergeCell ref="H1:H2"/>
    <mergeCell ref="A2:D2"/>
    <mergeCell ref="A3:D3"/>
    <mergeCell ref="A35:A36"/>
    <mergeCell ref="B35:B36"/>
    <mergeCell ref="C35:C36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8" workbookViewId="0">
      <selection activeCell="D23" sqref="D23"/>
    </sheetView>
  </sheetViews>
  <sheetFormatPr defaultColWidth="9.1796875" defaultRowHeight="14" x14ac:dyDescent="0.3"/>
  <cols>
    <col min="1" max="1" width="10.453125" style="1" customWidth="1"/>
    <col min="2" max="2" width="44.1796875" style="2" customWidth="1"/>
    <col min="3" max="3" width="21" style="2" customWidth="1"/>
    <col min="4" max="5" width="24.1796875" style="3" customWidth="1"/>
    <col min="6" max="6" width="36.81640625" style="2" customWidth="1"/>
    <col min="7" max="7" width="16.7265625" style="2" bestFit="1" customWidth="1"/>
    <col min="8" max="8" width="33.81640625" style="2" customWidth="1"/>
    <col min="9" max="16384" width="9.1796875" style="2"/>
  </cols>
  <sheetData>
    <row r="1" spans="1:9" x14ac:dyDescent="0.3">
      <c r="F1" s="4" t="s">
        <v>2</v>
      </c>
      <c r="G1" s="5" t="s">
        <v>4</v>
      </c>
      <c r="H1" s="56" t="s">
        <v>5</v>
      </c>
    </row>
    <row r="2" spans="1:9" ht="19" x14ac:dyDescent="0.4">
      <c r="A2" s="57" t="s">
        <v>6</v>
      </c>
      <c r="B2" s="57"/>
      <c r="C2" s="57"/>
      <c r="D2" s="57"/>
      <c r="E2" s="51"/>
      <c r="F2" s="4" t="s">
        <v>7</v>
      </c>
      <c r="G2" s="6">
        <f>VLOOKUP(G1,'[1]Bảng giá'!E:H,4,0)</f>
        <v>106.7</v>
      </c>
      <c r="H2" s="56"/>
    </row>
    <row r="3" spans="1:9" x14ac:dyDescent="0.3">
      <c r="A3" s="58" t="s">
        <v>49</v>
      </c>
      <c r="B3" s="58"/>
      <c r="C3" s="58"/>
      <c r="D3" s="58"/>
      <c r="E3" s="52"/>
      <c r="F3" s="4" t="s">
        <v>8</v>
      </c>
      <c r="G3" s="7">
        <f>VLOOKUP(G1,'[1]Bảng giá'!E:K,7,0)</f>
        <v>44235440.5</v>
      </c>
    </row>
    <row r="4" spans="1:9" ht="15.75" customHeight="1" x14ac:dyDescent="0.3">
      <c r="A4" s="8" t="s">
        <v>50</v>
      </c>
      <c r="B4" s="48">
        <v>43887</v>
      </c>
      <c r="C4" s="8"/>
      <c r="D4" s="9"/>
      <c r="E4" s="9"/>
      <c r="F4" s="4" t="s">
        <v>9</v>
      </c>
      <c r="G4" s="7">
        <v>2063345</v>
      </c>
    </row>
    <row r="5" spans="1:9" ht="15.75" customHeight="1" x14ac:dyDescent="0.3">
      <c r="A5" s="10" t="s">
        <v>10</v>
      </c>
      <c r="B5" s="11" t="str">
        <f>G1</f>
        <v>B26.12</v>
      </c>
      <c r="C5" s="52"/>
      <c r="D5" s="13"/>
      <c r="E5" s="13"/>
      <c r="F5" s="4" t="s">
        <v>11</v>
      </c>
      <c r="G5" s="7">
        <f>G2*G4</f>
        <v>220158911.5</v>
      </c>
    </row>
    <row r="6" spans="1:9" ht="15.75" customHeight="1" x14ac:dyDescent="0.3">
      <c r="A6" s="10" t="s">
        <v>1</v>
      </c>
      <c r="B6" s="52" t="str">
        <f>LEFT(B5,1)</f>
        <v>B</v>
      </c>
      <c r="C6" s="52"/>
      <c r="D6" s="13"/>
      <c r="E6" s="13"/>
      <c r="F6" s="4" t="s">
        <v>12</v>
      </c>
      <c r="G6" s="6" t="str">
        <f>VLOOKUP(G1,'[1]Bảng giá'!E:F,2,0)</f>
        <v>3 PN</v>
      </c>
    </row>
    <row r="7" spans="1:9" ht="15.75" customHeight="1" x14ac:dyDescent="0.3">
      <c r="A7" s="10" t="s">
        <v>0</v>
      </c>
      <c r="B7" s="52" t="str">
        <f>MID(B5,2,2)</f>
        <v>26</v>
      </c>
      <c r="C7" s="52"/>
      <c r="D7" s="13"/>
      <c r="E7" s="13"/>
      <c r="F7" s="4"/>
      <c r="G7" s="14"/>
    </row>
    <row r="8" spans="1:9" ht="15.75" customHeight="1" x14ac:dyDescent="0.3">
      <c r="A8" s="10" t="s">
        <v>13</v>
      </c>
      <c r="B8" s="52" t="str">
        <f>RIGHT(B5,2)</f>
        <v>12</v>
      </c>
      <c r="C8" s="52"/>
      <c r="D8" s="13"/>
      <c r="E8" s="13"/>
    </row>
    <row r="9" spans="1:9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E9" s="15"/>
      <c r="G9" s="17"/>
      <c r="H9" s="17"/>
      <c r="I9" s="17"/>
    </row>
    <row r="10" spans="1:9" x14ac:dyDescent="0.3">
      <c r="A10" s="5" t="s">
        <v>18</v>
      </c>
      <c r="B10" s="18" t="s">
        <v>19</v>
      </c>
      <c r="C10" s="4"/>
      <c r="D10" s="7"/>
      <c r="E10" s="7"/>
      <c r="G10" s="17"/>
      <c r="H10" s="19"/>
      <c r="I10" s="20"/>
    </row>
    <row r="11" spans="1:9" x14ac:dyDescent="0.3">
      <c r="A11" s="6">
        <v>1</v>
      </c>
      <c r="B11" s="4" t="s">
        <v>20</v>
      </c>
      <c r="C11" s="4"/>
      <c r="D11" s="7">
        <f>G3</f>
        <v>44235440.5</v>
      </c>
      <c r="E11" s="7"/>
      <c r="G11" s="52"/>
      <c r="H11" s="20"/>
      <c r="I11" s="20"/>
    </row>
    <row r="12" spans="1:9" x14ac:dyDescent="0.3">
      <c r="A12" s="6">
        <v>2</v>
      </c>
      <c r="B12" s="4" t="s">
        <v>3</v>
      </c>
      <c r="C12" s="4"/>
      <c r="D12" s="21">
        <f>G2</f>
        <v>106.7</v>
      </c>
      <c r="E12" s="21"/>
      <c r="G12" s="52"/>
      <c r="H12" s="20"/>
      <c r="I12" s="20"/>
    </row>
    <row r="13" spans="1:9" x14ac:dyDescent="0.3">
      <c r="A13" s="6">
        <v>3</v>
      </c>
      <c r="B13" s="4" t="s">
        <v>21</v>
      </c>
      <c r="C13" s="4"/>
      <c r="D13" s="7">
        <f>VLOOKUP(G1,'[1]Bảng giá'!E:L,8,0)</f>
        <v>4719921501.3500004</v>
      </c>
      <c r="E13" s="7"/>
      <c r="G13" s="52"/>
      <c r="H13" s="20"/>
      <c r="I13" s="20"/>
    </row>
    <row r="14" spans="1:9" x14ac:dyDescent="0.3">
      <c r="A14" s="6">
        <v>4</v>
      </c>
      <c r="B14" s="4" t="s">
        <v>22</v>
      </c>
      <c r="C14" s="4"/>
      <c r="D14" s="7">
        <f>(D13-G5)/1.1*10%</f>
        <v>409069326.35000002</v>
      </c>
      <c r="E14" s="7"/>
      <c r="G14" s="52"/>
      <c r="H14" s="22"/>
      <c r="I14" s="20"/>
    </row>
    <row r="15" spans="1:9" x14ac:dyDescent="0.3">
      <c r="A15" s="6">
        <v>5</v>
      </c>
      <c r="B15" s="4" t="s">
        <v>23</v>
      </c>
      <c r="C15" s="4"/>
      <c r="D15" s="7">
        <f>D13-D14</f>
        <v>4310852175</v>
      </c>
      <c r="E15" s="7"/>
      <c r="G15" s="52"/>
      <c r="H15" s="20"/>
      <c r="I15" s="20"/>
    </row>
    <row r="16" spans="1:9" x14ac:dyDescent="0.3">
      <c r="A16" s="5" t="s">
        <v>24</v>
      </c>
      <c r="B16" s="23" t="s">
        <v>25</v>
      </c>
      <c r="C16" s="4"/>
      <c r="D16" s="7"/>
      <c r="E16" s="7"/>
      <c r="G16" s="52"/>
      <c r="H16" s="20"/>
      <c r="I16" s="20"/>
    </row>
    <row r="17" spans="1:9" x14ac:dyDescent="0.3">
      <c r="A17" s="6">
        <v>6</v>
      </c>
      <c r="B17" s="4" t="s">
        <v>26</v>
      </c>
      <c r="C17" s="14">
        <v>1</v>
      </c>
      <c r="D17" s="7">
        <f>C17*D12*5000000</f>
        <v>533500000</v>
      </c>
      <c r="E17" s="7"/>
      <c r="F17" s="24" t="s">
        <v>27</v>
      </c>
      <c r="G17" s="17"/>
      <c r="H17" s="25"/>
      <c r="I17" s="26"/>
    </row>
    <row r="18" spans="1:9" x14ac:dyDescent="0.3">
      <c r="A18" s="6">
        <v>7</v>
      </c>
      <c r="B18" s="4" t="s">
        <v>28</v>
      </c>
      <c r="C18" s="14">
        <v>1</v>
      </c>
      <c r="D18" s="7">
        <f>IF(OR(G6="2 PN",G6="2 PN+1"),180000000,IF(OR(G6="3 PN",G6="Duplex"),70000000))</f>
        <v>70000000</v>
      </c>
      <c r="E18" s="7"/>
      <c r="F18" s="24" t="s">
        <v>27</v>
      </c>
      <c r="G18" s="52"/>
      <c r="H18" s="20"/>
      <c r="I18" s="26"/>
    </row>
    <row r="19" spans="1:9" x14ac:dyDescent="0.3">
      <c r="A19" s="6">
        <v>8</v>
      </c>
      <c r="B19" s="4" t="s">
        <v>29</v>
      </c>
      <c r="C19" s="14">
        <v>2</v>
      </c>
      <c r="D19" s="7">
        <f>C19*D12*14000*12</f>
        <v>35851200</v>
      </c>
      <c r="E19" s="7"/>
      <c r="F19" s="24" t="s">
        <v>30</v>
      </c>
      <c r="G19" s="52"/>
      <c r="H19" s="20"/>
      <c r="I19" s="26"/>
    </row>
    <row r="20" spans="1:9" x14ac:dyDescent="0.3">
      <c r="A20" s="6">
        <v>9</v>
      </c>
      <c r="B20" s="4" t="s">
        <v>59</v>
      </c>
      <c r="C20" s="27">
        <v>0.03</v>
      </c>
      <c r="D20" s="7">
        <f>(D15-SUM(D17:D19))*C20</f>
        <v>110145029.25</v>
      </c>
      <c r="E20" s="7"/>
      <c r="F20" s="24" t="s">
        <v>70</v>
      </c>
      <c r="G20" s="52"/>
      <c r="H20" s="20">
        <f>10000000*90%</f>
        <v>9000000</v>
      </c>
      <c r="I20" s="26"/>
    </row>
    <row r="21" spans="1:9" x14ac:dyDescent="0.3">
      <c r="A21" s="6">
        <v>10</v>
      </c>
      <c r="B21" s="4" t="s">
        <v>58</v>
      </c>
      <c r="C21" s="27">
        <v>0.02</v>
      </c>
      <c r="D21" s="7">
        <f>(D15-SUM(D17:D20))*C21</f>
        <v>71227118.915000007</v>
      </c>
      <c r="E21" s="7"/>
      <c r="F21" s="24" t="s">
        <v>70</v>
      </c>
      <c r="G21" s="52"/>
      <c r="H21" s="20"/>
      <c r="I21" s="26"/>
    </row>
    <row r="22" spans="1:9" x14ac:dyDescent="0.3">
      <c r="A22" s="6">
        <v>11</v>
      </c>
      <c r="B22" s="4" t="s">
        <v>31</v>
      </c>
      <c r="C22" s="27">
        <v>0.01</v>
      </c>
      <c r="D22" s="7">
        <f>(D15-SUM(D17:D21))*C22</f>
        <v>34901288.268349998</v>
      </c>
      <c r="E22" s="7"/>
      <c r="F22" s="24" t="s">
        <v>48</v>
      </c>
      <c r="G22" s="52"/>
      <c r="H22" s="20"/>
      <c r="I22" s="26"/>
    </row>
    <row r="23" spans="1:9" s="35" customFormat="1" x14ac:dyDescent="0.3">
      <c r="A23" s="6">
        <v>12</v>
      </c>
      <c r="B23" s="28" t="s">
        <v>32</v>
      </c>
      <c r="C23" s="29"/>
      <c r="D23" s="30">
        <f>ROUND(D15-SUM(D17:D22),0)</f>
        <v>3455227539</v>
      </c>
      <c r="E23" s="30">
        <f>D23</f>
        <v>3455227539</v>
      </c>
      <c r="F23" s="31"/>
      <c r="G23" s="32"/>
      <c r="H23" s="33"/>
      <c r="I23" s="34"/>
    </row>
    <row r="24" spans="1:9" s="35" customFormat="1" x14ac:dyDescent="0.3">
      <c r="A24" s="6">
        <v>13</v>
      </c>
      <c r="B24" s="28" t="s">
        <v>63</v>
      </c>
      <c r="C24" s="29"/>
      <c r="D24" s="30">
        <f>7000000*D12</f>
        <v>746900000</v>
      </c>
      <c r="E24" s="30"/>
      <c r="F24" s="31"/>
      <c r="G24" s="32"/>
      <c r="H24" s="33"/>
      <c r="I24" s="34"/>
    </row>
    <row r="25" spans="1:9" s="35" customFormat="1" x14ac:dyDescent="0.3">
      <c r="A25" s="6">
        <v>14</v>
      </c>
      <c r="B25" s="28" t="s">
        <v>64</v>
      </c>
      <c r="C25" s="29"/>
      <c r="D25" s="30">
        <f>D23+D24</f>
        <v>4202127539</v>
      </c>
      <c r="E25" s="30"/>
      <c r="F25" s="31"/>
      <c r="G25" s="32"/>
      <c r="H25" s="33"/>
      <c r="I25" s="34"/>
    </row>
    <row r="26" spans="1:9" s="41" customFormat="1" x14ac:dyDescent="0.3">
      <c r="A26" s="6">
        <v>15</v>
      </c>
      <c r="B26" s="36" t="s">
        <v>22</v>
      </c>
      <c r="C26" s="37"/>
      <c r="D26" s="38">
        <f>ROUND((D25-G5)*10%,0)</f>
        <v>398196863</v>
      </c>
      <c r="E26" s="38">
        <f>ROUND((E23-G5)*10%,0)</f>
        <v>323506863</v>
      </c>
      <c r="F26" s="31"/>
      <c r="G26" s="39"/>
      <c r="H26" s="40"/>
      <c r="I26" s="34"/>
    </row>
    <row r="27" spans="1:9" s="41" customFormat="1" x14ac:dyDescent="0.3">
      <c r="A27" s="6">
        <v>16</v>
      </c>
      <c r="B27" s="36" t="s">
        <v>33</v>
      </c>
      <c r="C27" s="42"/>
      <c r="D27" s="38">
        <f>ROUND(D25+D26,0)</f>
        <v>4600324402</v>
      </c>
      <c r="E27" s="38">
        <f>E23+E26</f>
        <v>3778734402</v>
      </c>
      <c r="F27" s="43"/>
      <c r="G27" s="39" t="str">
        <f>[2]!vnd(D27)</f>
        <v>Bốn tỷ, sáu trăm triệu, ba trăm hai mươi bốn ngàn, bốn trăm lẻ hai</v>
      </c>
      <c r="H27" s="39"/>
      <c r="I27" s="39"/>
    </row>
    <row r="28" spans="1:9" s="41" customFormat="1" x14ac:dyDescent="0.3">
      <c r="A28" s="6">
        <v>17</v>
      </c>
      <c r="B28" s="36" t="s">
        <v>34</v>
      </c>
      <c r="C28" s="42"/>
      <c r="D28" s="38">
        <f>ROUND(D27/D12,0)</f>
        <v>43114568</v>
      </c>
      <c r="E28" s="38"/>
      <c r="F28" s="43"/>
      <c r="G28" s="39"/>
      <c r="H28" s="39"/>
      <c r="I28" s="39"/>
    </row>
    <row r="29" spans="1:9" s="41" customFormat="1" x14ac:dyDescent="0.3">
      <c r="A29" s="6">
        <v>18</v>
      </c>
      <c r="B29" s="36" t="s">
        <v>35</v>
      </c>
      <c r="C29" s="42"/>
      <c r="D29" s="38">
        <f>D25*2%</f>
        <v>84042550.780000001</v>
      </c>
      <c r="E29" s="38"/>
      <c r="F29" s="43"/>
      <c r="G29" s="39"/>
      <c r="H29" s="39"/>
      <c r="I29" s="39"/>
    </row>
    <row r="30" spans="1:9" x14ac:dyDescent="0.3">
      <c r="A30" s="5" t="s">
        <v>24</v>
      </c>
      <c r="B30" s="23" t="s">
        <v>36</v>
      </c>
      <c r="C30" s="4"/>
      <c r="D30" s="14"/>
      <c r="E30" s="14"/>
    </row>
    <row r="31" spans="1:9" ht="30" customHeight="1" x14ac:dyDescent="0.3">
      <c r="A31" s="44">
        <v>1</v>
      </c>
      <c r="B31" s="45" t="s">
        <v>84</v>
      </c>
      <c r="C31" s="45" t="s">
        <v>38</v>
      </c>
      <c r="D31" s="46">
        <f>E31</f>
        <v>1133620321</v>
      </c>
      <c r="E31" s="46">
        <f>ROUND(E27*30%,0)</f>
        <v>1133620321</v>
      </c>
      <c r="F31" s="55">
        <f>D31/D27</f>
        <v>0.2464218220148032</v>
      </c>
    </row>
    <row r="32" spans="1:9" ht="31.5" customHeight="1" x14ac:dyDescent="0.3">
      <c r="A32" s="44">
        <v>2</v>
      </c>
      <c r="B32" s="45" t="s">
        <v>85</v>
      </c>
      <c r="C32" s="50" t="s">
        <v>53</v>
      </c>
      <c r="D32" s="46">
        <f>E32</f>
        <v>1511493761</v>
      </c>
      <c r="E32" s="46">
        <f>ROUND(E27*40%,0)</f>
        <v>1511493761</v>
      </c>
      <c r="F32" s="55">
        <f>D32/D27</f>
        <v>0.3285624292806123</v>
      </c>
    </row>
    <row r="33" spans="1:7" ht="16.5" customHeight="1" x14ac:dyDescent="0.3">
      <c r="A33" s="59">
        <v>3</v>
      </c>
      <c r="B33" s="61" t="s">
        <v>86</v>
      </c>
      <c r="C33" s="63" t="s">
        <v>47</v>
      </c>
      <c r="D33" s="46">
        <f>ROUND(D27-D31-D32-D35,0)</f>
        <v>1725194100</v>
      </c>
      <c r="E33" s="46"/>
      <c r="F33" s="55">
        <v>0.37</v>
      </c>
      <c r="G33" s="2" t="str">
        <f>[2]!vnd(D33)</f>
        <v>Một tỷ, bảy trăm hai mươi lăm triệu, một trăm chín mươi bốn ngàn, một trăm</v>
      </c>
    </row>
    <row r="34" spans="1:7" ht="16.5" customHeight="1" x14ac:dyDescent="0.3">
      <c r="A34" s="60"/>
      <c r="B34" s="62"/>
      <c r="C34" s="64"/>
      <c r="D34" s="46">
        <f>ROUND(D29,0)</f>
        <v>84042551</v>
      </c>
      <c r="E34" s="46"/>
      <c r="F34" s="54"/>
      <c r="G34" s="2" t="str">
        <f>[2]!vnd(D34)</f>
        <v>Tám mươi bốn triệu, không trăm bốn mươi hai ngàn, năm trăm năm mươi mốt</v>
      </c>
    </row>
    <row r="35" spans="1:7" ht="29.25" customHeight="1" x14ac:dyDescent="0.3">
      <c r="A35" s="44">
        <v>4</v>
      </c>
      <c r="B35" s="45" t="s">
        <v>57</v>
      </c>
      <c r="C35" s="47" t="s">
        <v>66</v>
      </c>
      <c r="D35" s="46">
        <f>ROUND(D27*5%,0)</f>
        <v>230016220</v>
      </c>
      <c r="E35" s="46">
        <f>ROUND(E27*5%,0)</f>
        <v>188936720</v>
      </c>
      <c r="F35" s="54">
        <f>D35/D27</f>
        <v>4.9999999978262405E-2</v>
      </c>
      <c r="G35" s="2" t="str">
        <f>[2]!vnd(D35)</f>
        <v>Hai trăm ba mươi triệu, không trăm mười sáu ngàn, hai trăm hai mươi</v>
      </c>
    </row>
    <row r="36" spans="1:7" ht="15" x14ac:dyDescent="0.25">
      <c r="F36" s="3"/>
    </row>
    <row r="37" spans="1:7" ht="15" x14ac:dyDescent="0.25">
      <c r="F37" s="2">
        <f>25+33+37+5</f>
        <v>100</v>
      </c>
    </row>
  </sheetData>
  <mergeCells count="6">
    <mergeCell ref="H1:H2"/>
    <mergeCell ref="A2:D2"/>
    <mergeCell ref="A3:D3"/>
    <mergeCell ref="A33:A34"/>
    <mergeCell ref="B33:B34"/>
    <mergeCell ref="C33:C34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1" workbookViewId="0">
      <selection activeCell="D17" sqref="D17"/>
    </sheetView>
  </sheetViews>
  <sheetFormatPr defaultColWidth="9.1796875" defaultRowHeight="14" x14ac:dyDescent="0.3"/>
  <cols>
    <col min="1" max="1" width="10.453125" style="1" customWidth="1"/>
    <col min="2" max="2" width="44.1796875" style="2" customWidth="1"/>
    <col min="3" max="3" width="26" style="2" customWidth="1"/>
    <col min="4" max="4" width="19.453125" style="3" customWidth="1"/>
    <col min="5" max="5" width="17.81640625" style="3" customWidth="1"/>
    <col min="6" max="6" width="36.81640625" style="2" customWidth="1"/>
    <col min="7" max="7" width="16.7265625" style="2" bestFit="1" customWidth="1"/>
    <col min="8" max="8" width="33.81640625" style="2" customWidth="1"/>
    <col min="9" max="16384" width="9.1796875" style="2"/>
  </cols>
  <sheetData>
    <row r="1" spans="1:9" x14ac:dyDescent="0.3">
      <c r="F1" s="4" t="s">
        <v>2</v>
      </c>
      <c r="G1" s="5" t="s">
        <v>62</v>
      </c>
      <c r="H1" s="56" t="s">
        <v>5</v>
      </c>
    </row>
    <row r="2" spans="1:9" ht="19" x14ac:dyDescent="0.4">
      <c r="A2" s="57" t="s">
        <v>6</v>
      </c>
      <c r="B2" s="57"/>
      <c r="C2" s="57"/>
      <c r="D2" s="57"/>
      <c r="E2" s="51"/>
      <c r="F2" s="4" t="s">
        <v>7</v>
      </c>
      <c r="G2" s="6">
        <f>VLOOKUP(G1,'[1]Bảng giá'!E:H,4,0)</f>
        <v>185.8</v>
      </c>
      <c r="H2" s="56"/>
    </row>
    <row r="3" spans="1:9" x14ac:dyDescent="0.3">
      <c r="A3" s="58" t="s">
        <v>49</v>
      </c>
      <c r="B3" s="58"/>
      <c r="C3" s="58"/>
      <c r="D3" s="58"/>
      <c r="E3" s="52"/>
      <c r="F3" s="4" t="s">
        <v>8</v>
      </c>
      <c r="G3" s="7">
        <f>VLOOKUP(G1,'[1]Bảng giá'!E:K,7,0)</f>
        <v>50027258.874999985</v>
      </c>
    </row>
    <row r="4" spans="1:9" ht="15.75" customHeight="1" x14ac:dyDescent="0.3">
      <c r="A4" s="8" t="s">
        <v>50</v>
      </c>
      <c r="B4" s="48">
        <v>43887</v>
      </c>
      <c r="C4" s="8"/>
      <c r="D4" s="9"/>
      <c r="E4" s="9"/>
      <c r="F4" s="4" t="s">
        <v>9</v>
      </c>
      <c r="G4" s="7">
        <v>2063345</v>
      </c>
    </row>
    <row r="5" spans="1:9" ht="15.75" customHeight="1" x14ac:dyDescent="0.3">
      <c r="A5" s="10" t="s">
        <v>10</v>
      </c>
      <c r="B5" s="11" t="str">
        <f>G1</f>
        <v>B36.06</v>
      </c>
      <c r="C5" s="52"/>
      <c r="D5" s="13"/>
      <c r="E5" s="13"/>
      <c r="F5" s="4" t="s">
        <v>11</v>
      </c>
      <c r="G5" s="7">
        <f>G2*G4</f>
        <v>383369501</v>
      </c>
    </row>
    <row r="6" spans="1:9" ht="15.75" customHeight="1" x14ac:dyDescent="0.3">
      <c r="A6" s="10" t="s">
        <v>1</v>
      </c>
      <c r="B6" s="52" t="str">
        <f>LEFT(B5,1)</f>
        <v>B</v>
      </c>
      <c r="C6" s="52"/>
      <c r="D6" s="13"/>
      <c r="E6" s="13"/>
      <c r="F6" s="4" t="s">
        <v>12</v>
      </c>
      <c r="G6" s="6" t="str">
        <f>VLOOKUP(G1,'[1]Bảng giá'!E:F,2,0)</f>
        <v>Duplex</v>
      </c>
    </row>
    <row r="7" spans="1:9" ht="15.75" customHeight="1" x14ac:dyDescent="0.3">
      <c r="A7" s="10" t="s">
        <v>0</v>
      </c>
      <c r="B7" s="52" t="str">
        <f>MID(B5,2,2)</f>
        <v>36</v>
      </c>
      <c r="C7" s="52"/>
      <c r="D7" s="13"/>
      <c r="E7" s="13"/>
      <c r="F7" s="4"/>
      <c r="G7" s="14"/>
    </row>
    <row r="8" spans="1:9" ht="15.75" customHeight="1" x14ac:dyDescent="0.3">
      <c r="A8" s="10" t="s">
        <v>13</v>
      </c>
      <c r="B8" s="52" t="str">
        <f>RIGHT(B5,2)</f>
        <v>06</v>
      </c>
      <c r="C8" s="52"/>
      <c r="D8" s="13"/>
      <c r="E8" s="13"/>
    </row>
    <row r="9" spans="1:9" s="16" customFormat="1" x14ac:dyDescent="0.3">
      <c r="A9" s="5" t="s">
        <v>14</v>
      </c>
      <c r="B9" s="5" t="s">
        <v>15</v>
      </c>
      <c r="C9" s="5" t="s">
        <v>16</v>
      </c>
      <c r="D9" s="15" t="s">
        <v>17</v>
      </c>
      <c r="E9" s="15"/>
      <c r="G9" s="17"/>
      <c r="H9" s="17"/>
      <c r="I9" s="17"/>
    </row>
    <row r="10" spans="1:9" x14ac:dyDescent="0.3">
      <c r="A10" s="5" t="s">
        <v>18</v>
      </c>
      <c r="B10" s="18" t="s">
        <v>19</v>
      </c>
      <c r="C10" s="4"/>
      <c r="D10" s="7"/>
      <c r="E10" s="7"/>
      <c r="G10" s="17"/>
      <c r="H10" s="19"/>
      <c r="I10" s="20"/>
    </row>
    <row r="11" spans="1:9" x14ac:dyDescent="0.3">
      <c r="A11" s="6">
        <v>1</v>
      </c>
      <c r="B11" s="4" t="s">
        <v>20</v>
      </c>
      <c r="C11" s="4"/>
      <c r="D11" s="7">
        <f>G3</f>
        <v>50027258.874999985</v>
      </c>
      <c r="E11" s="7"/>
      <c r="G11" s="52"/>
      <c r="H11" s="20"/>
      <c r="I11" s="20"/>
    </row>
    <row r="12" spans="1:9" x14ac:dyDescent="0.3">
      <c r="A12" s="6">
        <v>2</v>
      </c>
      <c r="B12" s="4" t="s">
        <v>3</v>
      </c>
      <c r="C12" s="4"/>
      <c r="D12" s="21">
        <f>G2</f>
        <v>185.8</v>
      </c>
      <c r="E12" s="21"/>
      <c r="G12" s="52"/>
      <c r="H12" s="20"/>
      <c r="I12" s="20"/>
    </row>
    <row r="13" spans="1:9" x14ac:dyDescent="0.3">
      <c r="A13" s="6">
        <v>3</v>
      </c>
      <c r="B13" s="4" t="s">
        <v>21</v>
      </c>
      <c r="C13" s="4"/>
      <c r="D13" s="7">
        <f>VLOOKUP(G1,'[1]Bảng giá'!E:L,8,0)</f>
        <v>9295064698.9749985</v>
      </c>
      <c r="E13" s="7"/>
      <c r="G13" s="52"/>
      <c r="H13" s="20"/>
      <c r="I13" s="20"/>
    </row>
    <row r="14" spans="1:9" x14ac:dyDescent="0.3">
      <c r="A14" s="6">
        <v>4</v>
      </c>
      <c r="B14" s="4" t="s">
        <v>22</v>
      </c>
      <c r="C14" s="4"/>
      <c r="D14" s="7">
        <f>(D13-G5)/1.1*10%</f>
        <v>810154108.90681803</v>
      </c>
      <c r="E14" s="7"/>
      <c r="G14" s="52"/>
      <c r="H14" s="22"/>
      <c r="I14" s="20"/>
    </row>
    <row r="15" spans="1:9" x14ac:dyDescent="0.3">
      <c r="A15" s="6">
        <v>5</v>
      </c>
      <c r="B15" s="4" t="s">
        <v>23</v>
      </c>
      <c r="C15" s="4"/>
      <c r="D15" s="7">
        <f>D13-D14</f>
        <v>8484910590.0681801</v>
      </c>
      <c r="E15" s="7"/>
      <c r="G15" s="52"/>
      <c r="H15" s="20"/>
      <c r="I15" s="20"/>
    </row>
    <row r="16" spans="1:9" x14ac:dyDescent="0.3">
      <c r="A16" s="5" t="s">
        <v>24</v>
      </c>
      <c r="B16" s="23" t="s">
        <v>25</v>
      </c>
      <c r="C16" s="4"/>
      <c r="D16" s="7"/>
      <c r="E16" s="7"/>
      <c r="G16" s="52"/>
      <c r="H16" s="20"/>
      <c r="I16" s="20"/>
    </row>
    <row r="17" spans="1:9" x14ac:dyDescent="0.3">
      <c r="A17" s="6">
        <v>6</v>
      </c>
      <c r="B17" s="4" t="s">
        <v>26</v>
      </c>
      <c r="C17" s="14">
        <v>1</v>
      </c>
      <c r="D17" s="7">
        <f>C17*D12*5000000</f>
        <v>929000000</v>
      </c>
      <c r="E17" s="7"/>
      <c r="F17" s="24" t="s">
        <v>27</v>
      </c>
      <c r="G17" s="17"/>
      <c r="H17" s="25"/>
      <c r="I17" s="26"/>
    </row>
    <row r="18" spans="1:9" x14ac:dyDescent="0.3">
      <c r="A18" s="6">
        <v>7</v>
      </c>
      <c r="B18" s="4" t="s">
        <v>28</v>
      </c>
      <c r="C18" s="14">
        <v>1</v>
      </c>
      <c r="D18" s="7">
        <f>IF(OR(G6="2 PN",G6="2 PN+1"),180000000,IF(OR(G6="3 PN",G6="Duplex"),70000000))</f>
        <v>70000000</v>
      </c>
      <c r="E18" s="7"/>
      <c r="F18" s="24" t="s">
        <v>27</v>
      </c>
      <c r="G18" s="52"/>
      <c r="H18" s="20"/>
      <c r="I18" s="26"/>
    </row>
    <row r="19" spans="1:9" x14ac:dyDescent="0.3">
      <c r="A19" s="6">
        <v>8</v>
      </c>
      <c r="B19" s="4" t="s">
        <v>29</v>
      </c>
      <c r="C19" s="14">
        <v>2</v>
      </c>
      <c r="D19" s="7">
        <f>C19*D12*14000*12</f>
        <v>62428800</v>
      </c>
      <c r="E19" s="7"/>
      <c r="F19" s="24" t="s">
        <v>30</v>
      </c>
      <c r="G19" s="52"/>
      <c r="H19" s="20"/>
      <c r="I19" s="26"/>
    </row>
    <row r="20" spans="1:9" x14ac:dyDescent="0.3">
      <c r="A20" s="6">
        <v>9</v>
      </c>
      <c r="B20" s="4" t="s">
        <v>59</v>
      </c>
      <c r="C20" s="27">
        <v>0.03</v>
      </c>
      <c r="D20" s="7">
        <f>(D15-SUM(D17:D19))*C20</f>
        <v>222704453.70204538</v>
      </c>
      <c r="E20" s="7"/>
      <c r="F20" s="24" t="s">
        <v>70</v>
      </c>
      <c r="G20" s="52"/>
      <c r="H20" s="20">
        <f>10000000*90%</f>
        <v>9000000</v>
      </c>
      <c r="I20" s="26"/>
    </row>
    <row r="21" spans="1:9" x14ac:dyDescent="0.3">
      <c r="A21" s="6">
        <v>10</v>
      </c>
      <c r="B21" s="4" t="s">
        <v>58</v>
      </c>
      <c r="C21" s="27">
        <v>0.01</v>
      </c>
      <c r="D21" s="7">
        <f>(D15-SUM(D17:D20))*C21</f>
        <v>72007773.363661349</v>
      </c>
      <c r="E21" s="7"/>
      <c r="F21" s="24" t="s">
        <v>70</v>
      </c>
      <c r="G21" s="52"/>
      <c r="H21" s="20"/>
      <c r="I21" s="26"/>
    </row>
    <row r="22" spans="1:9" x14ac:dyDescent="0.3">
      <c r="A22" s="6">
        <v>11</v>
      </c>
      <c r="B22" s="4" t="s">
        <v>31</v>
      </c>
      <c r="C22" s="27">
        <v>0.01</v>
      </c>
      <c r="D22" s="7">
        <f>(D15-SUM(D17:D21))*C22</f>
        <v>71287695.630024746</v>
      </c>
      <c r="E22" s="7"/>
      <c r="F22" s="24" t="s">
        <v>48</v>
      </c>
      <c r="G22" s="52"/>
      <c r="H22" s="20"/>
      <c r="I22" s="26"/>
    </row>
    <row r="23" spans="1:9" s="35" customFormat="1" x14ac:dyDescent="0.3">
      <c r="A23" s="6">
        <v>12</v>
      </c>
      <c r="B23" s="28" t="s">
        <v>32</v>
      </c>
      <c r="C23" s="29"/>
      <c r="D23" s="30">
        <f>ROUND(D15-SUM(D17:D22),0)</f>
        <v>7057481867</v>
      </c>
      <c r="E23" s="30">
        <f>D23</f>
        <v>7057481867</v>
      </c>
      <c r="F23" s="31"/>
      <c r="G23" s="32"/>
      <c r="H23" s="33"/>
      <c r="I23" s="34"/>
    </row>
    <row r="24" spans="1:9" s="35" customFormat="1" x14ac:dyDescent="0.3">
      <c r="A24" s="6">
        <v>13</v>
      </c>
      <c r="B24" s="28" t="s">
        <v>63</v>
      </c>
      <c r="C24" s="29"/>
      <c r="D24" s="30">
        <f>7000000*D12</f>
        <v>1300600000</v>
      </c>
      <c r="E24" s="30"/>
      <c r="F24" s="31"/>
      <c r="G24" s="32"/>
      <c r="H24" s="33"/>
      <c r="I24" s="34"/>
    </row>
    <row r="25" spans="1:9" s="35" customFormat="1" x14ac:dyDescent="0.3">
      <c r="A25" s="6">
        <v>14</v>
      </c>
      <c r="B25" s="28" t="s">
        <v>64</v>
      </c>
      <c r="C25" s="29"/>
      <c r="D25" s="30">
        <f>D23+D24</f>
        <v>8358081867</v>
      </c>
      <c r="E25" s="30"/>
      <c r="F25" s="31"/>
      <c r="G25" s="32"/>
      <c r="H25" s="33"/>
      <c r="I25" s="34"/>
    </row>
    <row r="26" spans="1:9" s="41" customFormat="1" x14ac:dyDescent="0.3">
      <c r="A26" s="6">
        <v>15</v>
      </c>
      <c r="B26" s="36" t="s">
        <v>22</v>
      </c>
      <c r="C26" s="37"/>
      <c r="D26" s="38">
        <f>ROUND((D25-G5)*10%,0)</f>
        <v>797471237</v>
      </c>
      <c r="E26" s="38">
        <f>ROUND((E23-G5)*10%,0)</f>
        <v>667411237</v>
      </c>
      <c r="F26" s="31"/>
      <c r="G26" s="39"/>
      <c r="H26" s="40"/>
      <c r="I26" s="34"/>
    </row>
    <row r="27" spans="1:9" s="41" customFormat="1" x14ac:dyDescent="0.3">
      <c r="A27" s="6">
        <v>16</v>
      </c>
      <c r="B27" s="36" t="s">
        <v>33</v>
      </c>
      <c r="C27" s="42"/>
      <c r="D27" s="38">
        <f>ROUND(D25+D26,0)</f>
        <v>9155553104</v>
      </c>
      <c r="E27" s="38">
        <f>E23+E26</f>
        <v>7724893104</v>
      </c>
      <c r="F27" s="43"/>
      <c r="G27" s="39" t="str">
        <f>[2]!vnd(D27)</f>
        <v>Chín tỷ, một trăm năm mươi lăm triệu, năm trăm năm mươi ba ngàn, một trăm lẻ bốn</v>
      </c>
      <c r="H27" s="39"/>
      <c r="I27" s="39"/>
    </row>
    <row r="28" spans="1:9" s="41" customFormat="1" x14ac:dyDescent="0.3">
      <c r="A28" s="6">
        <v>17</v>
      </c>
      <c r="B28" s="36" t="s">
        <v>34</v>
      </c>
      <c r="C28" s="42"/>
      <c r="D28" s="38">
        <f>ROUND(D27/D12,0)</f>
        <v>49276389</v>
      </c>
      <c r="E28" s="38"/>
      <c r="F28" s="43"/>
      <c r="G28" s="39"/>
      <c r="H28" s="39"/>
      <c r="I28" s="39"/>
    </row>
    <row r="29" spans="1:9" s="41" customFormat="1" x14ac:dyDescent="0.3">
      <c r="A29" s="6">
        <v>18</v>
      </c>
      <c r="B29" s="36" t="s">
        <v>35</v>
      </c>
      <c r="C29" s="42"/>
      <c r="D29" s="38">
        <f>D25*2%</f>
        <v>167161637.34</v>
      </c>
      <c r="E29" s="38"/>
      <c r="F29" s="43"/>
      <c r="G29" s="39"/>
      <c r="H29" s="39"/>
      <c r="I29" s="39"/>
    </row>
    <row r="30" spans="1:9" x14ac:dyDescent="0.3">
      <c r="A30" s="5" t="s">
        <v>24</v>
      </c>
      <c r="B30" s="23" t="s">
        <v>36</v>
      </c>
      <c r="C30" s="4"/>
      <c r="D30" s="14"/>
      <c r="E30" s="14"/>
    </row>
    <row r="31" spans="1:9" ht="30" customHeight="1" x14ac:dyDescent="0.3">
      <c r="A31" s="44">
        <v>1</v>
      </c>
      <c r="B31" s="45" t="s">
        <v>84</v>
      </c>
      <c r="C31" s="45" t="s">
        <v>38</v>
      </c>
      <c r="D31" s="46">
        <f>E31</f>
        <v>2317467931</v>
      </c>
      <c r="E31" s="46">
        <f>ROUND(E27*30%,0)</f>
        <v>2317467931</v>
      </c>
      <c r="F31" s="55">
        <f>D31/D27</f>
        <v>0.25312156509556083</v>
      </c>
    </row>
    <row r="32" spans="1:9" ht="31.5" customHeight="1" x14ac:dyDescent="0.3">
      <c r="A32" s="44">
        <v>2</v>
      </c>
      <c r="B32" s="45" t="s">
        <v>87</v>
      </c>
      <c r="C32" s="50" t="s">
        <v>53</v>
      </c>
      <c r="D32" s="46">
        <f t="shared" ref="D32:D34" si="0">E32</f>
        <v>1544978621</v>
      </c>
      <c r="E32" s="46">
        <f>ROUND(E27*20%,0)</f>
        <v>1544978621</v>
      </c>
      <c r="F32" s="55">
        <f>D32/D27</f>
        <v>0.16874771010011499</v>
      </c>
    </row>
    <row r="33" spans="1:7" ht="48" customHeight="1" x14ac:dyDescent="0.3">
      <c r="A33" s="44">
        <v>3</v>
      </c>
      <c r="B33" s="45" t="s">
        <v>88</v>
      </c>
      <c r="C33" s="47" t="s">
        <v>45</v>
      </c>
      <c r="D33" s="46">
        <f t="shared" si="0"/>
        <v>772489310</v>
      </c>
      <c r="E33" s="46">
        <f>ROUND(E27*10%,0)</f>
        <v>772489310</v>
      </c>
      <c r="F33" s="55">
        <f>D33/D27</f>
        <v>8.4373854995445835E-2</v>
      </c>
    </row>
    <row r="34" spans="1:7" ht="28.5" customHeight="1" x14ac:dyDescent="0.3">
      <c r="A34" s="44">
        <v>4</v>
      </c>
      <c r="B34" s="45" t="s">
        <v>89</v>
      </c>
      <c r="C34" s="47" t="s">
        <v>46</v>
      </c>
      <c r="D34" s="46">
        <f t="shared" si="0"/>
        <v>772489310</v>
      </c>
      <c r="E34" s="46">
        <f>ROUND(E27*10%,0)</f>
        <v>772489310</v>
      </c>
      <c r="F34" s="54">
        <f>D34/D27</f>
        <v>8.4373854995445835E-2</v>
      </c>
    </row>
    <row r="35" spans="1:7" ht="23.25" customHeight="1" x14ac:dyDescent="0.3">
      <c r="A35" s="59">
        <v>5</v>
      </c>
      <c r="B35" s="61" t="s">
        <v>90</v>
      </c>
      <c r="C35" s="63" t="s">
        <v>47</v>
      </c>
      <c r="D35" s="46">
        <f>ROUND(D27-D31-D32-D33-D34-D37,0)</f>
        <v>3290350277</v>
      </c>
      <c r="E35" s="46">
        <f>ROUND(E27*25%,0)</f>
        <v>1931223276</v>
      </c>
      <c r="F35" s="55">
        <v>0.37</v>
      </c>
      <c r="G35" s="3" t="str">
        <f>[2]!vnd(D35)</f>
        <v>Ba tỷ, hai trăm chín mươi triệu, ba trăm năm mươi ngàn, hai trăm bảy mươi bảy</v>
      </c>
    </row>
    <row r="36" spans="1:7" ht="20.25" customHeight="1" x14ac:dyDescent="0.3">
      <c r="A36" s="60"/>
      <c r="B36" s="62"/>
      <c r="C36" s="64"/>
      <c r="D36" s="46">
        <f>ROUND(D29,0)</f>
        <v>167161637</v>
      </c>
      <c r="E36" s="46"/>
      <c r="F36" s="54"/>
      <c r="G36" s="3" t="str">
        <f>[2]!vnd(D36)</f>
        <v>Một trăm sáu mươi bảy triệu, một trăm sáu mươi mốt ngàn, sáu trăm ba mươi bảy</v>
      </c>
    </row>
    <row r="37" spans="1:7" ht="29.25" customHeight="1" x14ac:dyDescent="0.3">
      <c r="A37" s="44">
        <v>6</v>
      </c>
      <c r="B37" s="45" t="s">
        <v>55</v>
      </c>
      <c r="C37" s="47" t="s">
        <v>66</v>
      </c>
      <c r="D37" s="46">
        <f>ROUND(D27*5%,0)</f>
        <v>457777655</v>
      </c>
      <c r="E37" s="46">
        <f>ROUND(E27-E31-E32-E33-E34-E35,0)</f>
        <v>386244656</v>
      </c>
      <c r="F37" s="54">
        <f>D37/D27</f>
        <v>4.9999999978155331E-2</v>
      </c>
      <c r="G37" s="3" t="str">
        <f>[2]!vnd(D37)</f>
        <v>Bốn trăm năm mươi bảy triệu, bảy trăm bảy mươi bảy ngàn, sáu trăm năm mươi lăm</v>
      </c>
    </row>
    <row r="38" spans="1:7" x14ac:dyDescent="0.3">
      <c r="F38" s="3"/>
    </row>
    <row r="39" spans="1:7" x14ac:dyDescent="0.3">
      <c r="F39" s="2">
        <f>25+17+8+8+37+5</f>
        <v>100</v>
      </c>
    </row>
  </sheetData>
  <mergeCells count="6">
    <mergeCell ref="H1:H2"/>
    <mergeCell ref="A2:D2"/>
    <mergeCell ref="A3:D3"/>
    <mergeCell ref="A35:A36"/>
    <mergeCell ref="B35:B36"/>
    <mergeCell ref="C35:C36"/>
  </mergeCells>
  <pageMargins left="0.31496062992125984" right="0.1574803149606299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TĐ thường</vt:lpstr>
      <vt:lpstr>PTG (70%)</vt:lpstr>
      <vt:lpstr>PTG (50%)</vt:lpstr>
      <vt:lpstr>Vay NH</vt:lpstr>
      <vt:lpstr>TĐ thường (PL6 thô)</vt:lpstr>
      <vt:lpstr>PTG (70%) (PL6 thô)</vt:lpstr>
      <vt:lpstr>PTG (50%) (PL6 thô)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2020-03-28T01:55:03Z</dcterms:modified>
</cp:coreProperties>
</file>