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E:\Huyy In I-Line\HỘI AN\Casamia HỘI AN\"/>
    </mc:Choice>
  </mc:AlternateContent>
  <bookViews>
    <workbookView xWindow="2565" yWindow="465" windowWidth="20475" windowHeight="14820" tabRatio="500" firstSheet="1" activeTab="1"/>
  </bookViews>
  <sheets>
    <sheet name="Dòng tiền cho thuê" sheetId="1" state="hidden" r:id="rId1"/>
    <sheet name="Phương án HTLS của CĐT" sheetId="4" r:id="rId2"/>
    <sheet name="Sheet3" sheetId="3" state="hidden" r:id="rId3"/>
    <sheet name="Nguồn thông tin" sheetId="2" r:id="rId4"/>
  </sheets>
  <calcPr calcId="162913"/>
</workbook>
</file>

<file path=xl/calcChain.xml><?xml version="1.0" encoding="utf-8"?>
<calcChain xmlns="http://schemas.openxmlformats.org/spreadsheetml/2006/main">
  <c r="A31" i="4" l="1"/>
  <c r="A32" i="4"/>
  <c r="A33" i="4" s="1"/>
  <c r="C32" i="4"/>
  <c r="C33" i="4"/>
  <c r="D27" i="4"/>
  <c r="E27" i="4" s="1"/>
  <c r="C27" i="4"/>
  <c r="C26" i="4"/>
  <c r="D26" i="4" s="1"/>
  <c r="E26" i="4" s="1"/>
  <c r="G10" i="4"/>
  <c r="E24" i="4"/>
  <c r="D24" i="4"/>
  <c r="C24" i="4"/>
  <c r="G6" i="4" s="1"/>
  <c r="F6" i="4" s="1"/>
  <c r="F7" i="4" s="1"/>
  <c r="F8" i="4" s="1"/>
  <c r="F9" i="4" s="1"/>
  <c r="F10" i="4" s="1"/>
  <c r="A21" i="4"/>
  <c r="A22" i="4" s="1"/>
  <c r="A23" i="4" s="1"/>
  <c r="A24" i="4" s="1"/>
  <c r="A25" i="4" s="1"/>
  <c r="A26" i="4" s="1"/>
  <c r="A27" i="4" s="1"/>
  <c r="A28" i="4" s="1"/>
  <c r="A29" i="4" s="1"/>
  <c r="A30" i="4" s="1"/>
  <c r="E20" i="4"/>
  <c r="D20" i="4"/>
  <c r="C20" i="4"/>
  <c r="E19" i="4"/>
  <c r="E18" i="4" s="1"/>
  <c r="E17" i="4" s="1"/>
  <c r="E21" i="4" s="1"/>
  <c r="E25" i="4" s="1"/>
  <c r="E28" i="4" s="1"/>
  <c r="E29" i="4" s="1"/>
  <c r="E30" i="4" s="1"/>
  <c r="D19" i="4"/>
  <c r="D18" i="4" s="1"/>
  <c r="D17" i="4" s="1"/>
  <c r="D21" i="4" s="1"/>
  <c r="D25" i="4" s="1"/>
  <c r="D28" i="4" s="1"/>
  <c r="D29" i="4" s="1"/>
  <c r="D30" i="4" s="1"/>
  <c r="C19" i="4"/>
  <c r="C18" i="4"/>
  <c r="C17" i="4"/>
  <c r="C21" i="4" s="1"/>
  <c r="C25" i="4" s="1"/>
  <c r="C28" i="4" s="1"/>
  <c r="A17" i="4"/>
  <c r="G9" i="4"/>
  <c r="G8" i="4"/>
  <c r="G7" i="4"/>
  <c r="F3" i="4"/>
  <c r="C29" i="4" l="1"/>
  <c r="G6" i="1"/>
  <c r="G17" i="1"/>
  <c r="F17" i="1"/>
  <c r="E17" i="1"/>
  <c r="D17" i="1"/>
  <c r="G20" i="1"/>
  <c r="G19" i="1"/>
  <c r="G18" i="1"/>
  <c r="F20" i="1"/>
  <c r="F19" i="1"/>
  <c r="F18" i="1" s="1"/>
  <c r="E20" i="1"/>
  <c r="E19" i="1"/>
  <c r="E18" i="1" s="1"/>
  <c r="D20" i="1"/>
  <c r="D19" i="1"/>
  <c r="D18" i="1"/>
  <c r="C20" i="1"/>
  <c r="C19" i="1"/>
  <c r="C18" i="1" s="1"/>
  <c r="C17" i="1" s="1"/>
  <c r="C30" i="4" l="1"/>
  <c r="G24" i="1"/>
  <c r="G10" i="1" s="1"/>
  <c r="F24" i="1"/>
  <c r="G9" i="1" s="1"/>
  <c r="E24" i="1"/>
  <c r="G8" i="1" s="1"/>
  <c r="D24" i="1"/>
  <c r="G7" i="1" s="1"/>
  <c r="D31" i="4" l="1"/>
  <c r="C31" i="4"/>
  <c r="C27" i="1"/>
  <c r="C24" i="1"/>
  <c r="C21" i="1"/>
  <c r="F6" i="1"/>
  <c r="F7" i="1" s="1"/>
  <c r="F8" i="1" s="1"/>
  <c r="F9" i="1" s="1"/>
  <c r="F10" i="1" s="1"/>
  <c r="C25" i="1" l="1"/>
  <c r="D21" i="1"/>
  <c r="E21" i="1"/>
  <c r="F21" i="1"/>
  <c r="G21" i="1"/>
  <c r="A17" i="1"/>
  <c r="D27" i="1"/>
  <c r="E27" i="1" s="1"/>
  <c r="F27" i="1" s="1"/>
  <c r="G27" i="1" s="1"/>
  <c r="C26" i="1"/>
  <c r="D26" i="1" s="1"/>
  <c r="E26" i="1" s="1"/>
  <c r="F26" i="1" s="1"/>
  <c r="G26" i="1" s="1"/>
  <c r="F3" i="1"/>
  <c r="A21" i="1" l="1"/>
  <c r="A22" i="1" s="1"/>
  <c r="A23" i="1" s="1"/>
  <c r="A24" i="1" s="1"/>
  <c r="A25" i="1" s="1"/>
  <c r="A26" i="1" s="1"/>
  <c r="A27" i="1" s="1"/>
  <c r="A28" i="1" s="1"/>
  <c r="A29" i="1" s="1"/>
  <c r="A30" i="1" s="1"/>
  <c r="A31" i="1" s="1"/>
  <c r="A32" i="1" s="1"/>
  <c r="A33" i="1" s="1"/>
  <c r="C28" i="1" l="1"/>
  <c r="C29" i="1" s="1"/>
  <c r="D25" i="1"/>
  <c r="D28" i="1" s="1"/>
  <c r="D29" i="1" s="1"/>
  <c r="D30" i="1" l="1"/>
  <c r="C30" i="1"/>
  <c r="E25" i="1"/>
  <c r="E28" i="1" s="1"/>
  <c r="E29" i="1" s="1"/>
  <c r="G25" i="1" l="1"/>
  <c r="G28" i="1" s="1"/>
  <c r="G29" i="1" s="1"/>
  <c r="F25" i="1"/>
  <c r="F28" i="1"/>
  <c r="F29" i="1" s="1"/>
  <c r="G30" i="1" l="1"/>
  <c r="F30" i="1"/>
  <c r="C32" i="1"/>
  <c r="E30" i="1"/>
  <c r="C31" i="1" l="1"/>
  <c r="C33" i="1"/>
</calcChain>
</file>

<file path=xl/sharedStrings.xml><?xml version="1.0" encoding="utf-8"?>
<sst xmlns="http://schemas.openxmlformats.org/spreadsheetml/2006/main" count="103" uniqueCount="66">
  <si>
    <t>Các giả đinh trên cở sở tính toán</t>
  </si>
  <si>
    <t>Giá trị căn hộ</t>
  </si>
  <si>
    <t>Tỷ lệ chia sẻ</t>
  </si>
  <si>
    <t>70/30</t>
  </si>
  <si>
    <t>STT</t>
  </si>
  <si>
    <t>Diễn Giải</t>
  </si>
  <si>
    <t>Năm 1</t>
  </si>
  <si>
    <t>Năm 2</t>
  </si>
  <si>
    <t xml:space="preserve">Năm 3 </t>
  </si>
  <si>
    <t>Năm 4</t>
  </si>
  <si>
    <t>Năm 5</t>
  </si>
  <si>
    <t>Số lượt cho thuê</t>
  </si>
  <si>
    <t>Diện tích căn hộ</t>
  </si>
  <si>
    <t>Lợi nhuận</t>
  </si>
  <si>
    <t>Tỷ lệ lợi nhuận</t>
  </si>
  <si>
    <t>Bình quân trong 5 năm</t>
  </si>
  <si>
    <t>Giá trị thu lại sau 5 năm ( tự doanh)</t>
  </si>
  <si>
    <t>VNĐ</t>
  </si>
  <si>
    <t>USD</t>
  </si>
  <si>
    <t>Tỷ lệ lạm phát/năm</t>
  </si>
  <si>
    <t>Số khách/phòng bình quân</t>
  </si>
  <si>
    <t>175</t>
  </si>
  <si>
    <t>Số ngày/năm</t>
  </si>
  <si>
    <t>Phí dịch vụ 5,500 đ/ m2</t>
  </si>
  <si>
    <t>Tổng giá thuê cả nhà</t>
  </si>
  <si>
    <t>Số phòng trung bình</t>
  </si>
  <si>
    <t>Giá Thuê cả nhà/ngày năm 1</t>
  </si>
  <si>
    <t>Giá Thuê cả nhà/ngày năm 2</t>
  </si>
  <si>
    <t>Giá Thuê cả nhà/ngày năm 3</t>
  </si>
  <si>
    <t>Giá Thuê cả nhà/ngày năm 4</t>
  </si>
  <si>
    <t>Giá Thuê cả nhà/ngày năm 5</t>
  </si>
  <si>
    <t>Doanh thu cho thuê</t>
  </si>
  <si>
    <t>Giá thuê 1 phòng/ căn</t>
  </si>
  <si>
    <t>Giá trị thu lại sau 5 năm ( uỷ thác vận hành)</t>
  </si>
  <si>
    <t>BẢNG PHÂN TÍCH DOANH THU THEO MÔ HÌNH CHIA SẺ LỢI NHUẬN - CASAMIA HỘI AN</t>
  </si>
  <si>
    <t>Lịch sử tập đoàn</t>
  </si>
  <si>
    <t>AKARYN THAILAND</t>
  </si>
  <si>
    <t>Tập đoàn khách sạn AKaryN chuyên quản lý các khu nghỉ dưỡng sang trọng nhỏ ở Đông Nam Á và là công ty sở hữu và quản lý cho Aleenta Phuket-PhangNga ,  Aleenta HuaHin-Pranburi  và  akyra Beach Club Phuket . Tập đoàn AKaryN cũng vận hành akyra Manor Chiang Mai  ,   akyra Thonglor Bangkok  và akyra TAS Sukhumvit Bangkok . Quỹ Pure Blue , được thành lập vào năm 2010 bởi Tập đoàn khách sạn AKaryN, là một quỹ từ thiện hỗ trợ các dự án cộng đồng và bảo tồn biển trên khắp Thái Lan.</t>
  </si>
  <si>
    <t>Vào tháng 9 năm 2015, người sáng lập và giám đốc Anchalika Kijkanakorn đã được Forbes Asia vinh danh là Anh hùng từ thiện vì sự cống hiến của cô trong việc hỗ trợ các nỗ lực bảo tồn có giá trị.</t>
  </si>
  <si>
    <t>Lĩnh vực hoạt động</t>
  </si>
  <si>
    <t>Tư vấn và điều hành dịch vụ khách sạn</t>
  </si>
  <si>
    <t>Dịch vụ quản lý hệ thống khách sạn</t>
  </si>
  <si>
    <t>Khai thác dịch vụ nghỉ dưỡng cao cấp</t>
  </si>
  <si>
    <t xml:space="preserve">Là một trong những đơn vị sở hữu và vận hành chuỗi resort hàng đầu châu Á, Tập đoàn Akaryn còn được đánh giá cao bởi năng lực cung cấp những trải nghiệm mang đậm dấu ấn cá nhân cho khách hàng. </t>
  </si>
  <si>
    <t>Tư vấn dịch vụ du lịch 24/7</t>
  </si>
  <si>
    <t>Hệ thống vận hành</t>
  </si>
  <si>
    <t>Văn phòng đại diện có mặt tại nhiều nước trên thế giới</t>
  </si>
  <si>
    <t>• Benelux
• Bán Đảo Scandinavia
• Pháp
• Anh
• Ai-len
• HOA KỲ
• Mỹ La-tinh
• Canada</t>
  </si>
  <si>
    <t>• Nước Thái Lan
• Hồng Kông
• Singapore
• Châu Úc
• New Zealand
• Trung đông
• Nước Đức
• Áo
• Thụy sĩ</t>
  </si>
  <si>
    <t>Một số resort nghỉ dưỡng do Akaryn vận hành</t>
  </si>
  <si>
    <t xml:space="preserve">Dự án sắp triển khai:
• Aleenta Chiang Mai, Thailand
• Aleenta Bali, Indonesia
• Akyra Hoi An, Vietnam
• Akyra Rattanakosin Bangkok, Thailand </t>
  </si>
  <si>
    <t>• Aleenta Phuket-Phang Nga, Thailand
• Aleenta Hua Hin-Pranburi, Thailand
• Akyra Manor Chiang Mai, Thailand
• Akyra Beach Resort Phuket, Thailand
• Akyra Thonglor Bangkok, Thailand
• Akyra TAS Sukhumvit Bangkok, Thailand</t>
  </si>
  <si>
    <t>Giải thưởng quốc tế</t>
  </si>
  <si>
    <t>Akaryn Hotel Group is honoured to have been recognized for our efforts in sustainable hospitality as well as indulgent luxury.
Prestigious awards and recognitions that we are honoured to have received include:
• Winner of 2019 World Luxury Hotel Awards
• Winner of 2019 World Luxury Spa Awards
• 2019 Conde Nast traveler Reader’s Choice Awards: Top 20 Resorts in Thailand
• Smart Travel Asia Awards - 2019 Best in Travel: Top 25 Best Leisure Hotels
• Smart Travel Asia Awards - 2019 Best in Travel: No.8 for Best Value Hotels
• Winner of 2019 – Southeast Asia’s Best Beach or Coastal Hotels
• Winner of Luxury Lifestyle Awards 2019
• Winner of 2018 World Luxury Hotel Awards
• Haute Grandeur Global Spa Awards 2018
• Winner of the 2018 ResponsibleThailand Awards, 'Green Steps' category
• Smart Travel Asia Awards - Best in Travel 2018: Top 25 Hotels for Families
• The Bizz by World Confederation of Business 2017 Winner
• World Luxury Hotel Awards 2017 Winner
• Smart Travel Asia Awards - Best in Travel 2017: Top 25 Leisure Hotels &amp; Top 25 Family Hotels</t>
  </si>
  <si>
    <t>• Exotiq Thailand - Best of Best 2017: GOLD Award Winner for Krabi &amp; Phang Nga’s Best Boutique Hotel
• Exotiq Thailand - Best of Best 2017: GOLD Award Winner for Chiang Mai’s Best Boutique Hotel
• Exotiq Thailand - Best of Best 2017: SILVER Award Winner for Hua Hin’s Best Boutique Hotel
• Winner for World Luxury Spa Awards 2017
• Haute Grandeur Global Spa Awards 2017: Best Signature Spa Treatment, Best Health &amp; Wellness Spa in Thailand
• Haute Grandeur Global Hotel Awards 2017: Best Boutique Hotel in Thailand &amp; Best All Suite Hotel on a Global Level
• Winner of The Bizz 2017 by World Confederation of Business
• Travel + Leisure Top 50 Destinations to visit in 2017
• TripAdvisor Traveller’s Choice 2017
• Thailand Boutique Hotel Awards 2016-2017 Winner
• World Luxury Hotel Awards 2016 Winner
• Trip Advisor Certificate of Excellence 2016
• International Hotel Awards 2016
• World Luxury Spa Awards 2016 Winner</t>
  </si>
  <si>
    <t>Mùa cao điểm (Tháng 1 - Tháng 7) 213 ngày - 75%</t>
  </si>
  <si>
    <t>Mùa thấp điểm (Tháng 8 - Tháng 12) 153 ngày - 25%</t>
  </si>
  <si>
    <t>Tổng số ngày thuê/ năm</t>
  </si>
  <si>
    <t>Điện nước 6tr/tháng</t>
  </si>
  <si>
    <t>Lợi nhuận thu về sau khi chia sẻ (7:3)</t>
  </si>
  <si>
    <t>Tỷ lệ ngày cho thuê ( mùa cao + mùa thấp) / năm</t>
  </si>
  <si>
    <t>Tỷ giá ngoại tệ (Update 23/06/2020)</t>
  </si>
  <si>
    <t>Bình quân trong 3 năm</t>
  </si>
  <si>
    <t>Giá trị thu lại sau 3 năm ( tự doanh)</t>
  </si>
  <si>
    <t>Giá trị thu lại sau 3 năm ( uỷ thác vận hành)</t>
  </si>
  <si>
    <t>CĐT hỗ trợ LS + Ân hạn nợ gốc 03 năm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</si>
</sst>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14" x14ac:knownFonts="1">
    <font>
      <sz val="12"/>
      <color theme="1"/>
      <name val="Calibri"/>
      <family val="2"/>
      <scheme val="minor"/>
    </font>
    <font>
      <sz val="12"/>
      <color theme="1"/>
      <name val="Calibri"/>
      <family val="2"/>
      <scheme val="minor"/>
    </font>
    <font>
      <b/>
      <sz val="11"/>
      <color theme="1"/>
      <name val="Times New Roman"/>
      <family val="1"/>
    </font>
    <font>
      <sz val="11"/>
      <color theme="1"/>
      <name val="Times New Roman"/>
      <family val="1"/>
    </font>
    <font>
      <b/>
      <sz val="11"/>
      <color rgb="FFFF0000"/>
      <name val="Times New Roman"/>
      <family val="1"/>
    </font>
    <font>
      <sz val="12"/>
      <color theme="1"/>
      <name val="Times New Roman"/>
      <family val="1"/>
    </font>
    <font>
      <sz val="12"/>
      <name val="Times New Roman"/>
      <family val="1"/>
    </font>
    <font>
      <sz val="11"/>
      <name val="Times New Roman"/>
      <family val="1"/>
    </font>
    <font>
      <b/>
      <sz val="12"/>
      <name val="Times New Roman"/>
      <family val="1"/>
    </font>
    <font>
      <b/>
      <sz val="16"/>
      <name val="Times New Roman"/>
      <family val="1"/>
    </font>
    <font>
      <b/>
      <sz val="11"/>
      <name val="Times New Roman"/>
      <family val="1"/>
    </font>
    <font>
      <b/>
      <i/>
      <sz val="11"/>
      <color rgb="FFC00000"/>
      <name val="Times New Roman"/>
      <family val="1"/>
    </font>
    <font>
      <b/>
      <sz val="16"/>
      <color theme="1"/>
      <name val="Times New Roman"/>
      <family val="1"/>
    </font>
    <font>
      <b/>
      <i/>
      <sz val="12"/>
      <color rgb="FFC0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9999"/>
        <bgColor indexed="64"/>
      </patternFill>
    </fill>
    <fill>
      <patternFill patternType="solid">
        <fgColor rgb="FFFFC0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4">
    <xf numFmtId="0" fontId="0" fillId="0" borderId="0" xfId="0"/>
    <xf numFmtId="0" fontId="6" fillId="0" borderId="0" xfId="0" applyFont="1" applyAlignment="1">
      <alignment vertical="center" wrapText="1"/>
    </xf>
    <xf numFmtId="0" fontId="7" fillId="0" borderId="0" xfId="0" applyFont="1" applyAlignment="1">
      <alignment vertical="center" wrapText="1"/>
    </xf>
    <xf numFmtId="0" fontId="6"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0" borderId="0" xfId="0" applyFont="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2" fillId="0" borderId="0" xfId="0" applyFont="1" applyAlignment="1">
      <alignment vertical="center"/>
    </xf>
    <xf numFmtId="165" fontId="2" fillId="0" borderId="0" xfId="1" applyNumberFormat="1" applyFont="1" applyAlignment="1">
      <alignment vertical="center"/>
    </xf>
    <xf numFmtId="0" fontId="3" fillId="0" borderId="0" xfId="0" applyFont="1" applyAlignment="1">
      <alignment vertical="center"/>
    </xf>
    <xf numFmtId="165" fontId="3" fillId="0" borderId="0" xfId="1" applyNumberFormat="1" applyFont="1" applyAlignment="1">
      <alignment vertical="center"/>
    </xf>
    <xf numFmtId="3" fontId="3" fillId="0" borderId="0" xfId="0" applyNumberFormat="1" applyFont="1" applyAlignment="1">
      <alignment vertical="center"/>
    </xf>
    <xf numFmtId="164" fontId="3" fillId="0" borderId="0" xfId="0" applyNumberFormat="1" applyFont="1" applyAlignment="1">
      <alignment vertical="center"/>
    </xf>
    <xf numFmtId="49" fontId="3" fillId="0" borderId="0" xfId="0" applyNumberFormat="1" applyFont="1" applyAlignment="1">
      <alignment vertical="center"/>
    </xf>
    <xf numFmtId="165" fontId="2" fillId="0" borderId="1" xfId="1" applyNumberFormat="1" applyFont="1" applyBorder="1" applyAlignment="1">
      <alignment vertical="center"/>
    </xf>
    <xf numFmtId="165" fontId="3" fillId="0" borderId="1" xfId="1" applyNumberFormat="1" applyFont="1" applyBorder="1" applyAlignment="1">
      <alignment vertical="center"/>
    </xf>
    <xf numFmtId="9" fontId="2" fillId="0" borderId="1" xfId="2" applyFont="1" applyBorder="1" applyAlignment="1">
      <alignment vertical="center"/>
    </xf>
    <xf numFmtId="49" fontId="2" fillId="0" borderId="1" xfId="1" applyNumberFormat="1" applyFont="1" applyBorder="1" applyAlignment="1">
      <alignment horizontal="right" vertical="center"/>
    </xf>
    <xf numFmtId="0" fontId="3" fillId="0" borderId="0" xfId="0" applyFont="1" applyBorder="1" applyAlignment="1">
      <alignment vertical="center"/>
    </xf>
    <xf numFmtId="49" fontId="3" fillId="0" borderId="0" xfId="1" applyNumberFormat="1" applyFont="1" applyBorder="1" applyAlignment="1">
      <alignment vertical="center"/>
    </xf>
    <xf numFmtId="0" fontId="4" fillId="0" borderId="1" xfId="0" applyFont="1" applyBorder="1" applyAlignment="1">
      <alignment vertical="center"/>
    </xf>
    <xf numFmtId="9" fontId="4" fillId="0" borderId="1" xfId="2" applyFont="1" applyBorder="1" applyAlignment="1">
      <alignment vertical="center"/>
    </xf>
    <xf numFmtId="0" fontId="4" fillId="0" borderId="0" xfId="0" applyFont="1" applyAlignment="1">
      <alignment vertical="center"/>
    </xf>
    <xf numFmtId="165" fontId="4" fillId="0" borderId="0" xfId="1" applyNumberFormat="1" applyFont="1" applyAlignment="1">
      <alignment vertical="center"/>
    </xf>
    <xf numFmtId="0" fontId="7" fillId="0" borderId="1" xfId="0" applyFont="1" applyBorder="1" applyAlignment="1">
      <alignment vertical="center"/>
    </xf>
    <xf numFmtId="165" fontId="3" fillId="3" borderId="1" xfId="1" applyNumberFormat="1" applyFont="1" applyFill="1" applyBorder="1" applyAlignment="1">
      <alignment vertical="center"/>
    </xf>
    <xf numFmtId="0" fontId="3" fillId="3" borderId="1" xfId="0" applyFont="1" applyFill="1" applyBorder="1" applyAlignment="1">
      <alignment vertical="center"/>
    </xf>
    <xf numFmtId="1" fontId="3" fillId="3" borderId="1" xfId="2" applyNumberFormat="1" applyFont="1" applyFill="1" applyBorder="1" applyAlignment="1">
      <alignment vertical="center"/>
    </xf>
    <xf numFmtId="164" fontId="3" fillId="0" borderId="1" xfId="1" applyFont="1" applyBorder="1" applyAlignment="1">
      <alignment vertical="center"/>
    </xf>
    <xf numFmtId="165" fontId="3" fillId="0" borderId="0" xfId="0" applyNumberFormat="1" applyFont="1" applyAlignment="1">
      <alignment vertical="center"/>
    </xf>
    <xf numFmtId="165" fontId="3" fillId="0" borderId="1" xfId="0" applyNumberFormat="1" applyFont="1" applyBorder="1" applyAlignment="1">
      <alignment vertical="center"/>
    </xf>
    <xf numFmtId="165" fontId="2" fillId="0" borderId="0" xfId="0" applyNumberFormat="1" applyFont="1" applyAlignment="1">
      <alignment vertical="center"/>
    </xf>
    <xf numFmtId="166" fontId="4" fillId="0" borderId="2" xfId="2" applyNumberFormat="1" applyFont="1" applyBorder="1" applyAlignment="1">
      <alignment vertical="center"/>
    </xf>
    <xf numFmtId="166" fontId="2" fillId="0" borderId="0" xfId="0" applyNumberFormat="1" applyFont="1" applyAlignment="1">
      <alignment vertical="center"/>
    </xf>
    <xf numFmtId="166" fontId="4" fillId="0" borderId="0" xfId="0" applyNumberFormat="1" applyFont="1" applyAlignment="1">
      <alignment vertical="center"/>
    </xf>
    <xf numFmtId="166" fontId="4" fillId="0" borderId="0" xfId="1" applyNumberFormat="1" applyFont="1" applyAlignment="1">
      <alignment vertical="center"/>
    </xf>
    <xf numFmtId="10" fontId="3" fillId="0" borderId="0" xfId="0" applyNumberFormat="1" applyFont="1" applyAlignment="1">
      <alignment vertical="center"/>
    </xf>
    <xf numFmtId="9" fontId="3" fillId="0" borderId="0" xfId="2" applyFont="1" applyAlignment="1">
      <alignment vertical="center"/>
    </xf>
    <xf numFmtId="9" fontId="3" fillId="0" borderId="0" xfId="0" applyNumberFormat="1" applyFont="1" applyAlignment="1">
      <alignment vertical="center"/>
    </xf>
    <xf numFmtId="164" fontId="3" fillId="0" borderId="0" xfId="1" applyFont="1" applyAlignment="1">
      <alignment vertical="center"/>
    </xf>
    <xf numFmtId="0" fontId="5" fillId="0" borderId="0" xfId="0" applyFont="1" applyAlignment="1">
      <alignment vertical="center"/>
    </xf>
    <xf numFmtId="165" fontId="5" fillId="0" borderId="0" xfId="1" applyNumberFormat="1" applyFont="1" applyAlignment="1">
      <alignment vertical="center"/>
    </xf>
    <xf numFmtId="0" fontId="2" fillId="4" borderId="1" xfId="0" applyFont="1" applyFill="1" applyBorder="1" applyAlignment="1">
      <alignment horizontal="center" vertical="center"/>
    </xf>
    <xf numFmtId="165" fontId="2" fillId="4" borderId="1" xfId="1" applyNumberFormat="1" applyFont="1" applyFill="1" applyBorder="1" applyAlignment="1">
      <alignment horizontal="center" vertical="center"/>
    </xf>
    <xf numFmtId="0" fontId="7" fillId="5" borderId="1" xfId="0" applyFont="1" applyFill="1" applyBorder="1" applyAlignment="1">
      <alignment horizontal="center" vertical="center"/>
    </xf>
    <xf numFmtId="0" fontId="10" fillId="5" borderId="1" xfId="0" applyFont="1" applyFill="1" applyBorder="1" applyAlignment="1">
      <alignment vertical="center"/>
    </xf>
    <xf numFmtId="166" fontId="10" fillId="5" borderId="1" xfId="2" applyNumberFormat="1" applyFont="1" applyFill="1" applyBorder="1" applyAlignment="1">
      <alignment vertical="center"/>
    </xf>
    <xf numFmtId="0" fontId="3" fillId="0" borderId="0" xfId="0" applyFont="1" applyAlignment="1">
      <alignment horizontal="center" vertical="center"/>
    </xf>
    <xf numFmtId="165" fontId="3" fillId="0" borderId="0" xfId="1" applyNumberFormat="1" applyFont="1" applyAlignment="1">
      <alignment horizontal="center" vertical="center"/>
    </xf>
    <xf numFmtId="0" fontId="11" fillId="0" borderId="0" xfId="0" applyFont="1" applyAlignment="1">
      <alignment vertical="center"/>
    </xf>
    <xf numFmtId="0" fontId="3" fillId="0" borderId="1" xfId="0" applyFont="1" applyBorder="1" applyAlignment="1">
      <alignment horizontal="left" vertical="center"/>
    </xf>
    <xf numFmtId="0" fontId="12" fillId="0" borderId="0" xfId="0" applyFont="1" applyAlignment="1">
      <alignment horizontal="center" vertical="center"/>
    </xf>
    <xf numFmtId="165" fontId="13" fillId="0" borderId="0" xfId="1" applyNumberFormat="1" applyFont="1" applyAlignment="1">
      <alignment vertical="center"/>
    </xf>
  </cellXfs>
  <cellStyles count="3">
    <cellStyle name="Comma" xfId="1" builtinId="3"/>
    <cellStyle name="Normal" xfId="0" builtinId="0"/>
    <cellStyle name="Percent" xfId="2" builtinId="5"/>
  </cellStyles>
  <dxfs count="0"/>
  <tableStyles count="0" defaultTableStyle="TableStyleMedium9" defaultPivotStyle="PivotStyleMedium7"/>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28576</xdr:colOff>
      <xdr:row>35</xdr:row>
      <xdr:rowOff>28575</xdr:rowOff>
    </xdr:from>
    <xdr:to>
      <xdr:col>2</xdr:col>
      <xdr:colOff>800101</xdr:colOff>
      <xdr:row>44</xdr:row>
      <xdr:rowOff>198461</xdr:rowOff>
    </xdr:to>
    <xdr:pic>
      <xdr:nvPicPr>
        <xdr:cNvPr id="2" name="Picture 1"/>
        <xdr:cNvPicPr>
          <a:picLocks noChangeAspect="1"/>
        </xdr:cNvPicPr>
      </xdr:nvPicPr>
      <xdr:blipFill rotWithShape="1">
        <a:blip xmlns:r="http://schemas.openxmlformats.org/officeDocument/2006/relationships" r:embed="rId1"/>
        <a:srcRect r="8375"/>
        <a:stretch/>
      </xdr:blipFill>
      <xdr:spPr>
        <a:xfrm>
          <a:off x="533401" y="7277100"/>
          <a:ext cx="3886200" cy="1951061"/>
        </a:xfrm>
        <a:prstGeom prst="rect">
          <a:avLst/>
        </a:prstGeom>
      </xdr:spPr>
    </xdr:pic>
    <xdr:clientData/>
  </xdr:twoCellAnchor>
  <xdr:twoCellAnchor editAs="oneCell">
    <xdr:from>
      <xdr:col>3</xdr:col>
      <xdr:colOff>28575</xdr:colOff>
      <xdr:row>35</xdr:row>
      <xdr:rowOff>38101</xdr:rowOff>
    </xdr:from>
    <xdr:to>
      <xdr:col>5</xdr:col>
      <xdr:colOff>542925</xdr:colOff>
      <xdr:row>44</xdr:row>
      <xdr:rowOff>183707</xdr:rowOff>
    </xdr:to>
    <xdr:pic>
      <xdr:nvPicPr>
        <xdr:cNvPr id="3" name="Picture 2"/>
        <xdr:cNvPicPr>
          <a:picLocks noChangeAspect="1"/>
        </xdr:cNvPicPr>
      </xdr:nvPicPr>
      <xdr:blipFill>
        <a:blip xmlns:r="http://schemas.openxmlformats.org/officeDocument/2006/relationships" r:embed="rId2"/>
        <a:stretch>
          <a:fillRect/>
        </a:stretch>
      </xdr:blipFill>
      <xdr:spPr>
        <a:xfrm>
          <a:off x="5229225" y="7286626"/>
          <a:ext cx="3800475" cy="1926781"/>
        </a:xfrm>
        <a:prstGeom prst="rect">
          <a:avLst/>
        </a:prstGeom>
      </xdr:spPr>
    </xdr:pic>
    <xdr:clientData/>
  </xdr:twoCellAnchor>
  <xdr:twoCellAnchor editAs="oneCell">
    <xdr:from>
      <xdr:col>1</xdr:col>
      <xdr:colOff>39631</xdr:colOff>
      <xdr:row>46</xdr:row>
      <xdr:rowOff>25709</xdr:rowOff>
    </xdr:from>
    <xdr:to>
      <xdr:col>2</xdr:col>
      <xdr:colOff>742950</xdr:colOff>
      <xdr:row>55</xdr:row>
      <xdr:rowOff>161191</xdr:rowOff>
    </xdr:to>
    <xdr:pic>
      <xdr:nvPicPr>
        <xdr:cNvPr id="4" name="Picture 3"/>
        <xdr:cNvPicPr>
          <a:picLocks noChangeAspect="1"/>
        </xdr:cNvPicPr>
      </xdr:nvPicPr>
      <xdr:blipFill>
        <a:blip xmlns:r="http://schemas.openxmlformats.org/officeDocument/2006/relationships" r:embed="rId3"/>
        <a:stretch>
          <a:fillRect/>
        </a:stretch>
      </xdr:blipFill>
      <xdr:spPr>
        <a:xfrm>
          <a:off x="544456" y="9455459"/>
          <a:ext cx="3817994" cy="1935707"/>
        </a:xfrm>
        <a:prstGeom prst="rect">
          <a:avLst/>
        </a:prstGeom>
      </xdr:spPr>
    </xdr:pic>
    <xdr:clientData/>
  </xdr:twoCellAnchor>
  <xdr:twoCellAnchor editAs="oneCell">
    <xdr:from>
      <xdr:col>3</xdr:col>
      <xdr:colOff>27870</xdr:colOff>
      <xdr:row>46</xdr:row>
      <xdr:rowOff>29453</xdr:rowOff>
    </xdr:from>
    <xdr:to>
      <xdr:col>5</xdr:col>
      <xdr:colOff>571500</xdr:colOff>
      <xdr:row>55</xdr:row>
      <xdr:rowOff>180235</xdr:rowOff>
    </xdr:to>
    <xdr:pic>
      <xdr:nvPicPr>
        <xdr:cNvPr id="5" name="Picture 4"/>
        <xdr:cNvPicPr>
          <a:picLocks noChangeAspect="1"/>
        </xdr:cNvPicPr>
      </xdr:nvPicPr>
      <xdr:blipFill>
        <a:blip xmlns:r="http://schemas.openxmlformats.org/officeDocument/2006/relationships" r:embed="rId4"/>
        <a:stretch>
          <a:fillRect/>
        </a:stretch>
      </xdr:blipFill>
      <xdr:spPr>
        <a:xfrm>
          <a:off x="5228520" y="9459203"/>
          <a:ext cx="3829755" cy="1951007"/>
        </a:xfrm>
        <a:prstGeom prst="rect">
          <a:avLst/>
        </a:prstGeom>
      </xdr:spPr>
    </xdr:pic>
    <xdr:clientData/>
  </xdr:twoCellAnchor>
  <xdr:twoCellAnchor editAs="oneCell">
    <xdr:from>
      <xdr:col>1</xdr:col>
      <xdr:colOff>30328</xdr:colOff>
      <xdr:row>57</xdr:row>
      <xdr:rowOff>16229</xdr:rowOff>
    </xdr:from>
    <xdr:to>
      <xdr:col>2</xdr:col>
      <xdr:colOff>733425</xdr:colOff>
      <xdr:row>66</xdr:row>
      <xdr:rowOff>142144</xdr:rowOff>
    </xdr:to>
    <xdr:pic>
      <xdr:nvPicPr>
        <xdr:cNvPr id="6" name="Picture 5"/>
        <xdr:cNvPicPr>
          <a:picLocks noChangeAspect="1"/>
        </xdr:cNvPicPr>
      </xdr:nvPicPr>
      <xdr:blipFill>
        <a:blip xmlns:r="http://schemas.openxmlformats.org/officeDocument/2006/relationships" r:embed="rId5"/>
        <a:stretch>
          <a:fillRect/>
        </a:stretch>
      </xdr:blipFill>
      <xdr:spPr>
        <a:xfrm>
          <a:off x="535153" y="11646254"/>
          <a:ext cx="3817772" cy="1926140"/>
        </a:xfrm>
        <a:prstGeom prst="rect">
          <a:avLst/>
        </a:prstGeom>
      </xdr:spPr>
    </xdr:pic>
    <xdr:clientData/>
  </xdr:twoCellAnchor>
  <xdr:twoCellAnchor editAs="oneCell">
    <xdr:from>
      <xdr:col>3</xdr:col>
      <xdr:colOff>26959</xdr:colOff>
      <xdr:row>57</xdr:row>
      <xdr:rowOff>28574</xdr:rowOff>
    </xdr:from>
    <xdr:to>
      <xdr:col>5</xdr:col>
      <xdr:colOff>561975</xdr:colOff>
      <xdr:row>66</xdr:row>
      <xdr:rowOff>192340</xdr:rowOff>
    </xdr:to>
    <xdr:pic>
      <xdr:nvPicPr>
        <xdr:cNvPr id="7" name="Picture 6"/>
        <xdr:cNvPicPr>
          <a:picLocks noChangeAspect="1"/>
        </xdr:cNvPicPr>
      </xdr:nvPicPr>
      <xdr:blipFill>
        <a:blip xmlns:r="http://schemas.openxmlformats.org/officeDocument/2006/relationships" r:embed="rId6"/>
        <a:stretch>
          <a:fillRect/>
        </a:stretch>
      </xdr:blipFill>
      <xdr:spPr>
        <a:xfrm>
          <a:off x="5227609" y="11658599"/>
          <a:ext cx="3821141" cy="1963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35</xdr:row>
      <xdr:rowOff>28575</xdr:rowOff>
    </xdr:from>
    <xdr:to>
      <xdr:col>2</xdr:col>
      <xdr:colOff>1097057</xdr:colOff>
      <xdr:row>44</xdr:row>
      <xdr:rowOff>179411</xdr:rowOff>
    </xdr:to>
    <xdr:pic>
      <xdr:nvPicPr>
        <xdr:cNvPr id="2" name="Picture 1"/>
        <xdr:cNvPicPr>
          <a:picLocks noChangeAspect="1"/>
        </xdr:cNvPicPr>
      </xdr:nvPicPr>
      <xdr:blipFill rotWithShape="1">
        <a:blip xmlns:r="http://schemas.openxmlformats.org/officeDocument/2006/relationships" r:embed="rId1"/>
        <a:srcRect r="8375"/>
        <a:stretch/>
      </xdr:blipFill>
      <xdr:spPr>
        <a:xfrm>
          <a:off x="533401" y="7277100"/>
          <a:ext cx="3886200" cy="1951061"/>
        </a:xfrm>
        <a:prstGeom prst="rect">
          <a:avLst/>
        </a:prstGeom>
      </xdr:spPr>
    </xdr:pic>
    <xdr:clientData/>
  </xdr:twoCellAnchor>
  <xdr:twoCellAnchor editAs="oneCell">
    <xdr:from>
      <xdr:col>3</xdr:col>
      <xdr:colOff>28575</xdr:colOff>
      <xdr:row>35</xdr:row>
      <xdr:rowOff>38101</xdr:rowOff>
    </xdr:from>
    <xdr:to>
      <xdr:col>5</xdr:col>
      <xdr:colOff>324410</xdr:colOff>
      <xdr:row>44</xdr:row>
      <xdr:rowOff>164657</xdr:rowOff>
    </xdr:to>
    <xdr:pic>
      <xdr:nvPicPr>
        <xdr:cNvPr id="3" name="Picture 2"/>
        <xdr:cNvPicPr>
          <a:picLocks noChangeAspect="1"/>
        </xdr:cNvPicPr>
      </xdr:nvPicPr>
      <xdr:blipFill>
        <a:blip xmlns:r="http://schemas.openxmlformats.org/officeDocument/2006/relationships" r:embed="rId2"/>
        <a:stretch>
          <a:fillRect/>
        </a:stretch>
      </xdr:blipFill>
      <xdr:spPr>
        <a:xfrm>
          <a:off x="5229225" y="7286626"/>
          <a:ext cx="3800475" cy="1926781"/>
        </a:xfrm>
        <a:prstGeom prst="rect">
          <a:avLst/>
        </a:prstGeom>
      </xdr:spPr>
    </xdr:pic>
    <xdr:clientData/>
  </xdr:twoCellAnchor>
  <xdr:twoCellAnchor editAs="oneCell">
    <xdr:from>
      <xdr:col>1</xdr:col>
      <xdr:colOff>39631</xdr:colOff>
      <xdr:row>46</xdr:row>
      <xdr:rowOff>25709</xdr:rowOff>
    </xdr:from>
    <xdr:to>
      <xdr:col>2</xdr:col>
      <xdr:colOff>1039906</xdr:colOff>
      <xdr:row>55</xdr:row>
      <xdr:rowOff>161191</xdr:rowOff>
    </xdr:to>
    <xdr:pic>
      <xdr:nvPicPr>
        <xdr:cNvPr id="4" name="Picture 3"/>
        <xdr:cNvPicPr>
          <a:picLocks noChangeAspect="1"/>
        </xdr:cNvPicPr>
      </xdr:nvPicPr>
      <xdr:blipFill>
        <a:blip xmlns:r="http://schemas.openxmlformats.org/officeDocument/2006/relationships" r:embed="rId3"/>
        <a:stretch>
          <a:fillRect/>
        </a:stretch>
      </xdr:blipFill>
      <xdr:spPr>
        <a:xfrm>
          <a:off x="544456" y="9455459"/>
          <a:ext cx="3817994" cy="1935707"/>
        </a:xfrm>
        <a:prstGeom prst="rect">
          <a:avLst/>
        </a:prstGeom>
      </xdr:spPr>
    </xdr:pic>
    <xdr:clientData/>
  </xdr:twoCellAnchor>
  <xdr:twoCellAnchor editAs="oneCell">
    <xdr:from>
      <xdr:col>3</xdr:col>
      <xdr:colOff>27870</xdr:colOff>
      <xdr:row>46</xdr:row>
      <xdr:rowOff>29453</xdr:rowOff>
    </xdr:from>
    <xdr:to>
      <xdr:col>5</xdr:col>
      <xdr:colOff>352985</xdr:colOff>
      <xdr:row>55</xdr:row>
      <xdr:rowOff>180235</xdr:rowOff>
    </xdr:to>
    <xdr:pic>
      <xdr:nvPicPr>
        <xdr:cNvPr id="5" name="Picture 4"/>
        <xdr:cNvPicPr>
          <a:picLocks noChangeAspect="1"/>
        </xdr:cNvPicPr>
      </xdr:nvPicPr>
      <xdr:blipFill>
        <a:blip xmlns:r="http://schemas.openxmlformats.org/officeDocument/2006/relationships" r:embed="rId4"/>
        <a:stretch>
          <a:fillRect/>
        </a:stretch>
      </xdr:blipFill>
      <xdr:spPr>
        <a:xfrm>
          <a:off x="5228520" y="9459203"/>
          <a:ext cx="3829755" cy="1951007"/>
        </a:xfrm>
        <a:prstGeom prst="rect">
          <a:avLst/>
        </a:prstGeom>
      </xdr:spPr>
    </xdr:pic>
    <xdr:clientData/>
  </xdr:twoCellAnchor>
  <xdr:twoCellAnchor editAs="oneCell">
    <xdr:from>
      <xdr:col>1</xdr:col>
      <xdr:colOff>30328</xdr:colOff>
      <xdr:row>57</xdr:row>
      <xdr:rowOff>16229</xdr:rowOff>
    </xdr:from>
    <xdr:to>
      <xdr:col>2</xdr:col>
      <xdr:colOff>1030381</xdr:colOff>
      <xdr:row>66</xdr:row>
      <xdr:rowOff>142143</xdr:rowOff>
    </xdr:to>
    <xdr:pic>
      <xdr:nvPicPr>
        <xdr:cNvPr id="6" name="Picture 5"/>
        <xdr:cNvPicPr>
          <a:picLocks noChangeAspect="1"/>
        </xdr:cNvPicPr>
      </xdr:nvPicPr>
      <xdr:blipFill>
        <a:blip xmlns:r="http://schemas.openxmlformats.org/officeDocument/2006/relationships" r:embed="rId5"/>
        <a:stretch>
          <a:fillRect/>
        </a:stretch>
      </xdr:blipFill>
      <xdr:spPr>
        <a:xfrm>
          <a:off x="535153" y="11646254"/>
          <a:ext cx="3817772" cy="1926140"/>
        </a:xfrm>
        <a:prstGeom prst="rect">
          <a:avLst/>
        </a:prstGeom>
      </xdr:spPr>
    </xdr:pic>
    <xdr:clientData/>
  </xdr:twoCellAnchor>
  <xdr:twoCellAnchor editAs="oneCell">
    <xdr:from>
      <xdr:col>3</xdr:col>
      <xdr:colOff>26959</xdr:colOff>
      <xdr:row>57</xdr:row>
      <xdr:rowOff>28574</xdr:rowOff>
    </xdr:from>
    <xdr:to>
      <xdr:col>5</xdr:col>
      <xdr:colOff>343460</xdr:colOff>
      <xdr:row>66</xdr:row>
      <xdr:rowOff>192339</xdr:rowOff>
    </xdr:to>
    <xdr:pic>
      <xdr:nvPicPr>
        <xdr:cNvPr id="7" name="Picture 6"/>
        <xdr:cNvPicPr>
          <a:picLocks noChangeAspect="1"/>
        </xdr:cNvPicPr>
      </xdr:nvPicPr>
      <xdr:blipFill>
        <a:blip xmlns:r="http://schemas.openxmlformats.org/officeDocument/2006/relationships" r:embed="rId6"/>
        <a:stretch>
          <a:fillRect/>
        </a:stretch>
      </xdr:blipFill>
      <xdr:spPr>
        <a:xfrm>
          <a:off x="5227609" y="11658599"/>
          <a:ext cx="3821141" cy="1963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153641</xdr:colOff>
      <xdr:row>0</xdr:row>
      <xdr:rowOff>66675</xdr:rowOff>
    </xdr:from>
    <xdr:to>
      <xdr:col>2</xdr:col>
      <xdr:colOff>3286124</xdr:colOff>
      <xdr:row>20</xdr:row>
      <xdr:rowOff>173299</xdr:rowOff>
    </xdr:to>
    <xdr:pic>
      <xdr:nvPicPr>
        <xdr:cNvPr id="3" name="Picture 2"/>
        <xdr:cNvPicPr>
          <a:picLocks noChangeAspect="1"/>
        </xdr:cNvPicPr>
      </xdr:nvPicPr>
      <xdr:blipFill rotWithShape="1">
        <a:blip xmlns:r="http://schemas.openxmlformats.org/officeDocument/2006/relationships" r:embed="rId1"/>
        <a:srcRect r="8375"/>
        <a:stretch/>
      </xdr:blipFill>
      <xdr:spPr>
        <a:xfrm>
          <a:off x="153641" y="66675"/>
          <a:ext cx="8180733" cy="4107124"/>
        </a:xfrm>
        <a:prstGeom prst="rect">
          <a:avLst/>
        </a:prstGeom>
      </xdr:spPr>
    </xdr:pic>
    <xdr:clientData/>
  </xdr:twoCellAnchor>
  <xdr:twoCellAnchor editAs="oneCell">
    <xdr:from>
      <xdr:col>0</xdr:col>
      <xdr:colOff>157959</xdr:colOff>
      <xdr:row>21</xdr:row>
      <xdr:rowOff>180974</xdr:rowOff>
    </xdr:from>
    <xdr:to>
      <xdr:col>2</xdr:col>
      <xdr:colOff>3149335</xdr:colOff>
      <xdr:row>42</xdr:row>
      <xdr:rowOff>56414</xdr:rowOff>
    </xdr:to>
    <xdr:pic>
      <xdr:nvPicPr>
        <xdr:cNvPr id="4" name="Picture 3"/>
        <xdr:cNvPicPr>
          <a:picLocks noChangeAspect="1"/>
        </xdr:cNvPicPr>
      </xdr:nvPicPr>
      <xdr:blipFill>
        <a:blip xmlns:r="http://schemas.openxmlformats.org/officeDocument/2006/relationships" r:embed="rId2"/>
        <a:stretch>
          <a:fillRect/>
        </a:stretch>
      </xdr:blipFill>
      <xdr:spPr>
        <a:xfrm>
          <a:off x="157959" y="4381499"/>
          <a:ext cx="8039626" cy="4075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B1" zoomScale="85" zoomScaleNormal="85" workbookViewId="0">
      <selection activeCell="C9" sqref="C9"/>
    </sheetView>
  </sheetViews>
  <sheetFormatPr defaultColWidth="10.75" defaultRowHeight="15.75" x14ac:dyDescent="0.25"/>
  <cols>
    <col min="1" max="1" width="6.625" style="41" customWidth="1"/>
    <col min="2" max="2" width="40.875" style="41" customWidth="1"/>
    <col min="3" max="3" width="20.75" style="42" customWidth="1"/>
    <col min="4" max="4" width="20.75" style="41" customWidth="1"/>
    <col min="5" max="5" width="22.375" style="41" bestFit="1" customWidth="1"/>
    <col min="6" max="6" width="20.75" style="41" customWidth="1"/>
    <col min="7" max="7" width="20.75" style="42" customWidth="1"/>
    <col min="8" max="8" width="11.25" style="41" customWidth="1"/>
    <col min="9" max="9" width="18" style="42" bestFit="1" customWidth="1"/>
    <col min="10" max="10" width="15.375" style="41" bestFit="1" customWidth="1"/>
    <col min="11" max="16384" width="10.75" style="41"/>
  </cols>
  <sheetData>
    <row r="1" spans="1:10" s="8" customFormat="1" ht="14.25" x14ac:dyDescent="0.25">
      <c r="C1" s="9"/>
      <c r="G1" s="9"/>
      <c r="I1" s="9"/>
    </row>
    <row r="2" spans="1:10" s="10" customFormat="1" ht="31.5" customHeight="1" x14ac:dyDescent="0.25">
      <c r="A2" s="52" t="s">
        <v>34</v>
      </c>
      <c r="B2" s="52"/>
      <c r="C2" s="52"/>
      <c r="D2" s="52"/>
      <c r="E2" s="52"/>
      <c r="F2" s="52"/>
      <c r="G2" s="52"/>
      <c r="I2" s="11"/>
    </row>
    <row r="3" spans="1:10" s="10" customFormat="1" ht="15" x14ac:dyDescent="0.25">
      <c r="C3" s="11"/>
      <c r="E3" s="12"/>
      <c r="F3" s="13">
        <f>E3/C7</f>
        <v>0</v>
      </c>
      <c r="G3" s="11"/>
      <c r="I3" s="11"/>
    </row>
    <row r="4" spans="1:10" s="10" customFormat="1" ht="15" x14ac:dyDescent="0.25">
      <c r="A4" s="50" t="s">
        <v>0</v>
      </c>
      <c r="C4" s="11"/>
      <c r="G4" s="11"/>
      <c r="I4" s="11"/>
    </row>
    <row r="5" spans="1:10" s="10" customFormat="1" ht="15" x14ac:dyDescent="0.25">
      <c r="C5" s="11"/>
      <c r="E5" s="14"/>
      <c r="F5" s="48" t="s">
        <v>18</v>
      </c>
      <c r="G5" s="49" t="s">
        <v>17</v>
      </c>
      <c r="I5" s="11"/>
    </row>
    <row r="6" spans="1:10" s="10" customFormat="1" ht="15" x14ac:dyDescent="0.25">
      <c r="A6" s="51" t="s">
        <v>1</v>
      </c>
      <c r="B6" s="51"/>
      <c r="C6" s="15">
        <v>16000000000</v>
      </c>
      <c r="E6" s="6" t="s">
        <v>26</v>
      </c>
      <c r="F6" s="16">
        <f>G6/C7</f>
        <v>309.79734090615722</v>
      </c>
      <c r="G6" s="16">
        <f>C24</f>
        <v>7200000</v>
      </c>
      <c r="H6" s="11"/>
      <c r="I6" s="11"/>
    </row>
    <row r="7" spans="1:10" s="10" customFormat="1" ht="15" x14ac:dyDescent="0.25">
      <c r="A7" s="6" t="s">
        <v>61</v>
      </c>
      <c r="B7" s="6"/>
      <c r="C7" s="15">
        <v>23241</v>
      </c>
      <c r="E7" s="6" t="s">
        <v>27</v>
      </c>
      <c r="F7" s="16">
        <f>F6+F6*C8</f>
        <v>325.28720795146506</v>
      </c>
      <c r="G7" s="16">
        <f>D24</f>
        <v>7800000</v>
      </c>
      <c r="I7" s="11"/>
    </row>
    <row r="8" spans="1:10" s="10" customFormat="1" ht="15" x14ac:dyDescent="0.25">
      <c r="A8" s="6" t="s">
        <v>19</v>
      </c>
      <c r="B8" s="6"/>
      <c r="C8" s="17">
        <v>0.05</v>
      </c>
      <c r="E8" s="6" t="s">
        <v>28</v>
      </c>
      <c r="F8" s="16">
        <f>F7+F7*C8</f>
        <v>341.55156834903829</v>
      </c>
      <c r="G8" s="16">
        <f>E24</f>
        <v>8400000</v>
      </c>
      <c r="I8" s="11"/>
    </row>
    <row r="9" spans="1:10" s="10" customFormat="1" ht="15" x14ac:dyDescent="0.25">
      <c r="A9" s="6" t="s">
        <v>20</v>
      </c>
      <c r="B9" s="6"/>
      <c r="C9" s="15">
        <v>3</v>
      </c>
      <c r="E9" s="6" t="s">
        <v>29</v>
      </c>
      <c r="F9" s="16">
        <f>F8+F8*C8</f>
        <v>358.62914676649018</v>
      </c>
      <c r="G9" s="16">
        <f>F24</f>
        <v>9000000</v>
      </c>
      <c r="I9" s="11"/>
    </row>
    <row r="10" spans="1:10" s="10" customFormat="1" ht="15" x14ac:dyDescent="0.25">
      <c r="A10" s="6" t="s">
        <v>2</v>
      </c>
      <c r="B10" s="6"/>
      <c r="C10" s="18" t="s">
        <v>3</v>
      </c>
      <c r="E10" s="6" t="s">
        <v>30</v>
      </c>
      <c r="F10" s="16">
        <f>F9+F9*C8</f>
        <v>376.56060410481467</v>
      </c>
      <c r="G10" s="16">
        <f>G24</f>
        <v>9600000</v>
      </c>
      <c r="I10" s="11"/>
    </row>
    <row r="11" spans="1:10" s="10" customFormat="1" ht="15" x14ac:dyDescent="0.25">
      <c r="A11" s="51" t="s">
        <v>12</v>
      </c>
      <c r="B11" s="51"/>
      <c r="C11" s="18" t="s">
        <v>21</v>
      </c>
      <c r="G11" s="11"/>
      <c r="I11" s="11"/>
    </row>
    <row r="12" spans="1:10" s="10" customFormat="1" ht="15" x14ac:dyDescent="0.25">
      <c r="G12" s="11"/>
      <c r="I12" s="11"/>
      <c r="J12" s="13"/>
    </row>
    <row r="13" spans="1:10" s="10" customFormat="1" ht="15" x14ac:dyDescent="0.25">
      <c r="A13" s="19"/>
      <c r="B13" s="19"/>
      <c r="C13" s="20"/>
      <c r="G13" s="11"/>
      <c r="I13" s="11"/>
    </row>
    <row r="14" spans="1:10" s="10" customFormat="1" ht="15" x14ac:dyDescent="0.25">
      <c r="C14" s="11"/>
      <c r="G14" s="11"/>
      <c r="I14" s="11"/>
    </row>
    <row r="15" spans="1:10" s="10" customFormat="1" ht="29.25" customHeight="1" x14ac:dyDescent="0.25">
      <c r="A15" s="43" t="s">
        <v>4</v>
      </c>
      <c r="B15" s="43" t="s">
        <v>5</v>
      </c>
      <c r="C15" s="44" t="s">
        <v>6</v>
      </c>
      <c r="D15" s="43" t="s">
        <v>7</v>
      </c>
      <c r="E15" s="43" t="s">
        <v>8</v>
      </c>
      <c r="F15" s="43" t="s">
        <v>9</v>
      </c>
      <c r="G15" s="44" t="s">
        <v>10</v>
      </c>
      <c r="I15" s="11"/>
    </row>
    <row r="16" spans="1:10" s="10" customFormat="1" ht="15" x14ac:dyDescent="0.25">
      <c r="A16" s="7">
        <v>1</v>
      </c>
      <c r="B16" s="6" t="s">
        <v>22</v>
      </c>
      <c r="C16" s="16">
        <v>365</v>
      </c>
      <c r="D16" s="16">
        <v>365</v>
      </c>
      <c r="E16" s="16">
        <v>365</v>
      </c>
      <c r="F16" s="16">
        <v>365</v>
      </c>
      <c r="G16" s="16">
        <v>365</v>
      </c>
      <c r="I16" s="11"/>
    </row>
    <row r="17" spans="1:9" s="23" customFormat="1" ht="15" x14ac:dyDescent="0.25">
      <c r="A17" s="7">
        <f>A16+1</f>
        <v>2</v>
      </c>
      <c r="B17" s="21" t="s">
        <v>60</v>
      </c>
      <c r="C17" s="22">
        <f>C18/C16</f>
        <v>0.54246575342465753</v>
      </c>
      <c r="D17" s="22">
        <f t="shared" ref="D17:G17" si="0">D18/D16</f>
        <v>0.54246575342465753</v>
      </c>
      <c r="E17" s="22">
        <f t="shared" si="0"/>
        <v>0.54246575342465753</v>
      </c>
      <c r="F17" s="22">
        <f t="shared" si="0"/>
        <v>0.54246575342465753</v>
      </c>
      <c r="G17" s="22">
        <f t="shared" si="0"/>
        <v>0.54246575342465753</v>
      </c>
      <c r="I17" s="24"/>
    </row>
    <row r="18" spans="1:9" s="23" customFormat="1" ht="15" x14ac:dyDescent="0.25">
      <c r="A18" s="7"/>
      <c r="B18" s="25" t="s">
        <v>57</v>
      </c>
      <c r="C18" s="26">
        <f>C19+C20</f>
        <v>198</v>
      </c>
      <c r="D18" s="26">
        <f>D19+D20</f>
        <v>198</v>
      </c>
      <c r="E18" s="26">
        <f>E19+E20</f>
        <v>198</v>
      </c>
      <c r="F18" s="26">
        <f>F19+F20</f>
        <v>198</v>
      </c>
      <c r="G18" s="26">
        <f>G19+G20</f>
        <v>198</v>
      </c>
      <c r="I18" s="24"/>
    </row>
    <row r="19" spans="1:9" s="23" customFormat="1" ht="15" x14ac:dyDescent="0.25">
      <c r="A19" s="7"/>
      <c r="B19" s="27" t="s">
        <v>55</v>
      </c>
      <c r="C19" s="28">
        <f>213*0.75</f>
        <v>159.75</v>
      </c>
      <c r="D19" s="28">
        <f>213*0.75</f>
        <v>159.75</v>
      </c>
      <c r="E19" s="28">
        <f>213*0.75</f>
        <v>159.75</v>
      </c>
      <c r="F19" s="28">
        <f>213*0.75</f>
        <v>159.75</v>
      </c>
      <c r="G19" s="28">
        <f>213*0.75</f>
        <v>159.75</v>
      </c>
      <c r="I19" s="24"/>
    </row>
    <row r="20" spans="1:9" s="23" customFormat="1" ht="15" x14ac:dyDescent="0.25">
      <c r="A20" s="7"/>
      <c r="B20" s="27" t="s">
        <v>56</v>
      </c>
      <c r="C20" s="26">
        <f>153*0.25</f>
        <v>38.25</v>
      </c>
      <c r="D20" s="26">
        <f>153*0.25</f>
        <v>38.25</v>
      </c>
      <c r="E20" s="26">
        <f>153*0.25</f>
        <v>38.25</v>
      </c>
      <c r="F20" s="26">
        <f>153*0.25</f>
        <v>38.25</v>
      </c>
      <c r="G20" s="26">
        <f>153*0.25</f>
        <v>38.25</v>
      </c>
      <c r="I20" s="24"/>
    </row>
    <row r="21" spans="1:9" s="10" customFormat="1" ht="15" x14ac:dyDescent="0.25">
      <c r="A21" s="7">
        <f>A17+1</f>
        <v>3</v>
      </c>
      <c r="B21" s="6" t="s">
        <v>11</v>
      </c>
      <c r="C21" s="29">
        <f>C16*C17</f>
        <v>198</v>
      </c>
      <c r="D21" s="29">
        <f>D16*D17</f>
        <v>198</v>
      </c>
      <c r="E21" s="29">
        <f>E16*E17</f>
        <v>198</v>
      </c>
      <c r="F21" s="29">
        <f>F16*F17</f>
        <v>198</v>
      </c>
      <c r="G21" s="29">
        <f>G16*G17</f>
        <v>198</v>
      </c>
      <c r="H21" s="30"/>
      <c r="I21" s="11"/>
    </row>
    <row r="22" spans="1:9" s="10" customFormat="1" ht="15" x14ac:dyDescent="0.25">
      <c r="A22" s="7">
        <f t="shared" ref="A22:A33" si="1">A21+1</f>
        <v>4</v>
      </c>
      <c r="B22" s="6" t="s">
        <v>32</v>
      </c>
      <c r="C22" s="16">
        <v>1200000</v>
      </c>
      <c r="D22" s="16">
        <v>1300000</v>
      </c>
      <c r="E22" s="16">
        <v>1400000</v>
      </c>
      <c r="F22" s="16">
        <v>1500000</v>
      </c>
      <c r="G22" s="16">
        <v>1600000</v>
      </c>
      <c r="H22" s="30"/>
      <c r="I22" s="11"/>
    </row>
    <row r="23" spans="1:9" s="10" customFormat="1" ht="15" x14ac:dyDescent="0.25">
      <c r="A23" s="7">
        <f t="shared" si="1"/>
        <v>5</v>
      </c>
      <c r="B23" s="6" t="s">
        <v>25</v>
      </c>
      <c r="C23" s="16">
        <v>6</v>
      </c>
      <c r="D23" s="16">
        <v>6</v>
      </c>
      <c r="E23" s="16">
        <v>6</v>
      </c>
      <c r="F23" s="16">
        <v>6</v>
      </c>
      <c r="G23" s="16">
        <v>6</v>
      </c>
      <c r="H23" s="30"/>
      <c r="I23" s="11"/>
    </row>
    <row r="24" spans="1:9" s="10" customFormat="1" ht="15" x14ac:dyDescent="0.25">
      <c r="A24" s="7">
        <f t="shared" si="1"/>
        <v>6</v>
      </c>
      <c r="B24" s="6" t="s">
        <v>24</v>
      </c>
      <c r="C24" s="16">
        <f>C22*C23</f>
        <v>7200000</v>
      </c>
      <c r="D24" s="16">
        <f>D22*D23</f>
        <v>7800000</v>
      </c>
      <c r="E24" s="16">
        <f>E22*E23</f>
        <v>8400000</v>
      </c>
      <c r="F24" s="16">
        <f>F22*F23</f>
        <v>9000000</v>
      </c>
      <c r="G24" s="16">
        <f>G22*G23</f>
        <v>9600000</v>
      </c>
      <c r="H24" s="30"/>
      <c r="I24" s="11"/>
    </row>
    <row r="25" spans="1:9" s="10" customFormat="1" ht="15" x14ac:dyDescent="0.25">
      <c r="A25" s="7">
        <f t="shared" si="1"/>
        <v>7</v>
      </c>
      <c r="B25" s="6" t="s">
        <v>31</v>
      </c>
      <c r="C25" s="16">
        <f>C21*C24</f>
        <v>1425600000</v>
      </c>
      <c r="D25" s="16">
        <f>D21*D24</f>
        <v>1544400000</v>
      </c>
      <c r="E25" s="16">
        <f>E21*E24</f>
        <v>1663200000</v>
      </c>
      <c r="F25" s="16">
        <f>F21*F24</f>
        <v>1782000000</v>
      </c>
      <c r="G25" s="16">
        <f>G21*G24</f>
        <v>1900800000</v>
      </c>
      <c r="I25" s="11"/>
    </row>
    <row r="26" spans="1:9" s="10" customFormat="1" ht="15" x14ac:dyDescent="0.25">
      <c r="A26" s="7">
        <f t="shared" si="1"/>
        <v>8</v>
      </c>
      <c r="B26" s="6" t="s">
        <v>23</v>
      </c>
      <c r="C26" s="16">
        <f>5600*C11*12</f>
        <v>11760000</v>
      </c>
      <c r="D26" s="16">
        <f t="shared" ref="D26:G27" si="2">C26</f>
        <v>11760000</v>
      </c>
      <c r="E26" s="16">
        <f t="shared" si="2"/>
        <v>11760000</v>
      </c>
      <c r="F26" s="16">
        <f t="shared" si="2"/>
        <v>11760000</v>
      </c>
      <c r="G26" s="16">
        <f t="shared" si="2"/>
        <v>11760000</v>
      </c>
      <c r="I26" s="11"/>
    </row>
    <row r="27" spans="1:9" s="10" customFormat="1" ht="15" x14ac:dyDescent="0.25">
      <c r="A27" s="7">
        <f>A26+1</f>
        <v>9</v>
      </c>
      <c r="B27" s="6" t="s">
        <v>58</v>
      </c>
      <c r="C27" s="16">
        <f>H27*12</f>
        <v>72000000</v>
      </c>
      <c r="D27" s="31">
        <f t="shared" si="2"/>
        <v>72000000</v>
      </c>
      <c r="E27" s="31">
        <f t="shared" si="2"/>
        <v>72000000</v>
      </c>
      <c r="F27" s="31">
        <f t="shared" si="2"/>
        <v>72000000</v>
      </c>
      <c r="G27" s="31">
        <f t="shared" si="2"/>
        <v>72000000</v>
      </c>
      <c r="H27" s="10">
        <v>6000000</v>
      </c>
      <c r="I27" s="11"/>
    </row>
    <row r="28" spans="1:9" s="10" customFormat="1" ht="15" x14ac:dyDescent="0.25">
      <c r="A28" s="7">
        <f>A27+1</f>
        <v>10</v>
      </c>
      <c r="B28" s="6" t="s">
        <v>13</v>
      </c>
      <c r="C28" s="16">
        <f>C25-C26-C27</f>
        <v>1341840000</v>
      </c>
      <c r="D28" s="16">
        <f>D25-D26-D27</f>
        <v>1460640000</v>
      </c>
      <c r="E28" s="16">
        <f>E25-E26-E27</f>
        <v>1579440000</v>
      </c>
      <c r="F28" s="16">
        <f>F25-F26-F27</f>
        <v>1698240000</v>
      </c>
      <c r="G28" s="16">
        <f>G25-G26-G27</f>
        <v>1817040000</v>
      </c>
      <c r="I28" s="11"/>
    </row>
    <row r="29" spans="1:9" s="10" customFormat="1" ht="15" x14ac:dyDescent="0.25">
      <c r="A29" s="7">
        <f t="shared" si="1"/>
        <v>11</v>
      </c>
      <c r="B29" s="6" t="s">
        <v>59</v>
      </c>
      <c r="C29" s="16">
        <f>C28*70%</f>
        <v>939288000</v>
      </c>
      <c r="D29" s="16">
        <f>D28*70%</f>
        <v>1022447999.9999999</v>
      </c>
      <c r="E29" s="16">
        <f>E28*70%</f>
        <v>1105608000</v>
      </c>
      <c r="F29" s="16">
        <f>F28*70%</f>
        <v>1188768000</v>
      </c>
      <c r="G29" s="16">
        <f>G28*70%</f>
        <v>1271928000</v>
      </c>
      <c r="H29" s="32"/>
      <c r="I29" s="11"/>
    </row>
    <row r="30" spans="1:9" s="23" customFormat="1" ht="30.75" customHeight="1" x14ac:dyDescent="0.25">
      <c r="A30" s="45">
        <f t="shared" si="1"/>
        <v>12</v>
      </c>
      <c r="B30" s="46" t="s">
        <v>14</v>
      </c>
      <c r="C30" s="47">
        <f>C29/$C$6</f>
        <v>5.8705500000000001E-2</v>
      </c>
      <c r="D30" s="47">
        <f>D29/$C$6</f>
        <v>6.3902999999999988E-2</v>
      </c>
      <c r="E30" s="47">
        <f>E29/$C$6</f>
        <v>6.9100499999999995E-2</v>
      </c>
      <c r="F30" s="47">
        <f>F29/$C$6</f>
        <v>7.4298000000000003E-2</v>
      </c>
      <c r="G30" s="47">
        <f>G29/$C$6</f>
        <v>7.9495499999999997E-2</v>
      </c>
      <c r="I30" s="24"/>
    </row>
    <row r="31" spans="1:9" s="23" customFormat="1" ht="15" x14ac:dyDescent="0.25">
      <c r="A31" s="7">
        <f t="shared" si="1"/>
        <v>13</v>
      </c>
      <c r="B31" s="21" t="s">
        <v>15</v>
      </c>
      <c r="C31" s="33">
        <f>(C30+D30+E30+F30+G30)/5</f>
        <v>6.9100499999999995E-2</v>
      </c>
      <c r="D31" s="34"/>
      <c r="E31" s="35"/>
      <c r="F31" s="35"/>
      <c r="G31" s="36"/>
      <c r="I31" s="24"/>
    </row>
    <row r="32" spans="1:9" s="10" customFormat="1" ht="15" x14ac:dyDescent="0.25">
      <c r="A32" s="7">
        <f t="shared" si="1"/>
        <v>14</v>
      </c>
      <c r="B32" s="6" t="s">
        <v>16</v>
      </c>
      <c r="C32" s="15">
        <f>SUM(C28:G28)</f>
        <v>7897200000</v>
      </c>
      <c r="D32" s="30"/>
      <c r="E32" s="37"/>
      <c r="F32" s="11"/>
      <c r="G32" s="38"/>
      <c r="I32" s="11"/>
    </row>
    <row r="33" spans="1:9" s="10" customFormat="1" ht="15" x14ac:dyDescent="0.25">
      <c r="A33" s="7">
        <f t="shared" si="1"/>
        <v>15</v>
      </c>
      <c r="B33" s="6" t="s">
        <v>33</v>
      </c>
      <c r="C33" s="15">
        <f>SUM(C29:G29)</f>
        <v>5528040000</v>
      </c>
      <c r="E33" s="39"/>
      <c r="F33" s="30"/>
      <c r="G33" s="11"/>
      <c r="I33" s="11"/>
    </row>
    <row r="34" spans="1:9" s="10" customFormat="1" ht="15" x14ac:dyDescent="0.25">
      <c r="C34" s="11"/>
      <c r="G34" s="11"/>
      <c r="I34" s="11"/>
    </row>
    <row r="35" spans="1:9" s="10" customFormat="1" ht="15" x14ac:dyDescent="0.25">
      <c r="C35" s="11"/>
      <c r="D35" s="40"/>
      <c r="F35" s="13"/>
      <c r="G35" s="11"/>
      <c r="I35" s="11"/>
    </row>
    <row r="36" spans="1:9" s="10" customFormat="1" ht="15" x14ac:dyDescent="0.25">
      <c r="C36" s="11"/>
      <c r="D36" s="40"/>
      <c r="F36" s="13"/>
      <c r="G36" s="11"/>
      <c r="I36" s="11"/>
    </row>
    <row r="37" spans="1:9" s="10" customFormat="1" ht="15" x14ac:dyDescent="0.25">
      <c r="C37" s="11"/>
      <c r="G37" s="11"/>
      <c r="I37" s="11"/>
    </row>
  </sheetData>
  <mergeCells count="3">
    <mergeCell ref="A6:B6"/>
    <mergeCell ref="A11:B11"/>
    <mergeCell ref="A2:G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abSelected="1" zoomScale="85" zoomScaleNormal="85" workbookViewId="0">
      <selection activeCell="D11" sqref="D11"/>
    </sheetView>
  </sheetViews>
  <sheetFormatPr defaultColWidth="10.75" defaultRowHeight="15.75" x14ac:dyDescent="0.25"/>
  <cols>
    <col min="1" max="1" width="6.625" style="41" customWidth="1"/>
    <col min="2" max="2" width="45.75" style="41" customWidth="1"/>
    <col min="3" max="3" width="27" style="42" customWidth="1"/>
    <col min="4" max="4" width="27.75" style="41" customWidth="1"/>
    <col min="5" max="5" width="26.875" style="41" customWidth="1"/>
    <col min="6" max="6" width="20.75" style="41" customWidth="1"/>
    <col min="7" max="7" width="20.75" style="42" customWidth="1"/>
    <col min="8" max="8" width="11.25" style="41" customWidth="1"/>
    <col min="9" max="9" width="18" style="42" bestFit="1" customWidth="1"/>
    <col min="10" max="10" width="15.375" style="41" bestFit="1" customWidth="1"/>
    <col min="11" max="16384" width="10.75" style="41"/>
  </cols>
  <sheetData>
    <row r="1" spans="1:10" s="8" customFormat="1" ht="14.25" x14ac:dyDescent="0.25">
      <c r="C1" s="9"/>
      <c r="G1" s="9"/>
      <c r="I1" s="9"/>
    </row>
    <row r="2" spans="1:10" s="10" customFormat="1" ht="31.5" customHeight="1" x14ac:dyDescent="0.25">
      <c r="A2" s="52" t="s">
        <v>34</v>
      </c>
      <c r="B2" s="52"/>
      <c r="C2" s="52"/>
      <c r="D2" s="52"/>
      <c r="E2" s="52"/>
      <c r="F2" s="52"/>
      <c r="G2" s="52"/>
      <c r="I2" s="11"/>
    </row>
    <row r="3" spans="1:10" s="10" customFormat="1" ht="15" x14ac:dyDescent="0.25">
      <c r="C3" s="11"/>
      <c r="E3" s="12"/>
      <c r="F3" s="13">
        <f>E3/C7</f>
        <v>0</v>
      </c>
      <c r="G3" s="11"/>
      <c r="I3" s="11"/>
    </row>
    <row r="4" spans="1:10" s="10" customFormat="1" x14ac:dyDescent="0.25">
      <c r="A4" s="50" t="s">
        <v>0</v>
      </c>
      <c r="C4" s="53" t="s">
        <v>65</v>
      </c>
      <c r="G4" s="11"/>
      <c r="I4" s="11"/>
    </row>
    <row r="5" spans="1:10" s="10" customFormat="1" ht="15" x14ac:dyDescent="0.25">
      <c r="C5" s="11"/>
      <c r="E5" s="14"/>
      <c r="F5" s="48" t="s">
        <v>18</v>
      </c>
      <c r="G5" s="49" t="s">
        <v>17</v>
      </c>
      <c r="I5" s="11"/>
    </row>
    <row r="6" spans="1:10" s="10" customFormat="1" ht="15" x14ac:dyDescent="0.25">
      <c r="A6" s="51" t="s">
        <v>1</v>
      </c>
      <c r="B6" s="51"/>
      <c r="C6" s="15">
        <v>6000000000</v>
      </c>
      <c r="E6" s="6" t="s">
        <v>26</v>
      </c>
      <c r="F6" s="16">
        <f>G6/C7</f>
        <v>309.79734090615722</v>
      </c>
      <c r="G6" s="16">
        <f>C24</f>
        <v>7200000</v>
      </c>
      <c r="H6" s="11"/>
      <c r="I6" s="11"/>
    </row>
    <row r="7" spans="1:10" s="10" customFormat="1" ht="15" x14ac:dyDescent="0.25">
      <c r="A7" s="6" t="s">
        <v>61</v>
      </c>
      <c r="B7" s="6"/>
      <c r="C7" s="15">
        <v>23241</v>
      </c>
      <c r="E7" s="6" t="s">
        <v>27</v>
      </c>
      <c r="F7" s="16">
        <f>F6+F6*C8</f>
        <v>325.28720795146506</v>
      </c>
      <c r="G7" s="16">
        <f>D24</f>
        <v>7800000</v>
      </c>
      <c r="I7" s="11"/>
    </row>
    <row r="8" spans="1:10" s="10" customFormat="1" ht="15" x14ac:dyDescent="0.25">
      <c r="A8" s="6" t="s">
        <v>19</v>
      </c>
      <c r="B8" s="6"/>
      <c r="C8" s="17">
        <v>0.05</v>
      </c>
      <c r="E8" s="6" t="s">
        <v>28</v>
      </c>
      <c r="F8" s="16">
        <f>F7+F7*C8</f>
        <v>341.55156834903829</v>
      </c>
      <c r="G8" s="16">
        <f>E24</f>
        <v>8400000</v>
      </c>
      <c r="I8" s="11"/>
    </row>
    <row r="9" spans="1:10" s="10" customFormat="1" ht="15" x14ac:dyDescent="0.25">
      <c r="A9" s="6" t="s">
        <v>20</v>
      </c>
      <c r="B9" s="6"/>
      <c r="C9" s="15">
        <v>3</v>
      </c>
      <c r="E9" s="6" t="s">
        <v>29</v>
      </c>
      <c r="F9" s="16">
        <f>F8+F8*C8</f>
        <v>358.62914676649018</v>
      </c>
      <c r="G9" s="16">
        <f>F24</f>
        <v>0</v>
      </c>
      <c r="I9" s="11"/>
    </row>
    <row r="10" spans="1:10" s="10" customFormat="1" ht="15" x14ac:dyDescent="0.25">
      <c r="A10" s="6" t="s">
        <v>2</v>
      </c>
      <c r="B10" s="6"/>
      <c r="C10" s="18" t="s">
        <v>3</v>
      </c>
      <c r="E10" s="6" t="s">
        <v>30</v>
      </c>
      <c r="F10" s="16">
        <f>F9+F9*C8</f>
        <v>376.56060410481467</v>
      </c>
      <c r="G10" s="16">
        <f>G24</f>
        <v>0</v>
      </c>
      <c r="I10" s="11"/>
    </row>
    <row r="11" spans="1:10" s="10" customFormat="1" ht="15" x14ac:dyDescent="0.25">
      <c r="A11" s="51" t="s">
        <v>12</v>
      </c>
      <c r="B11" s="51"/>
      <c r="C11" s="18" t="s">
        <v>21</v>
      </c>
      <c r="G11" s="11"/>
      <c r="I11" s="11"/>
    </row>
    <row r="12" spans="1:10" s="10" customFormat="1" ht="15" x14ac:dyDescent="0.25">
      <c r="G12" s="11"/>
      <c r="I12" s="11"/>
      <c r="J12" s="13"/>
    </row>
    <row r="13" spans="1:10" s="10" customFormat="1" ht="15" x14ac:dyDescent="0.25">
      <c r="A13" s="19"/>
      <c r="B13" s="19"/>
      <c r="C13" s="20"/>
      <c r="G13" s="11"/>
      <c r="I13" s="11"/>
    </row>
    <row r="14" spans="1:10" s="10" customFormat="1" ht="15" x14ac:dyDescent="0.25">
      <c r="C14" s="11"/>
      <c r="G14" s="11"/>
      <c r="I14" s="11"/>
    </row>
    <row r="15" spans="1:10" s="10" customFormat="1" ht="29.25" customHeight="1" x14ac:dyDescent="0.25">
      <c r="A15" s="43" t="s">
        <v>4</v>
      </c>
      <c r="B15" s="43" t="s">
        <v>5</v>
      </c>
      <c r="C15" s="44" t="s">
        <v>6</v>
      </c>
      <c r="D15" s="43" t="s">
        <v>7</v>
      </c>
      <c r="E15" s="43" t="s">
        <v>8</v>
      </c>
      <c r="F15" s="11"/>
      <c r="G15" s="11"/>
      <c r="I15" s="11"/>
    </row>
    <row r="16" spans="1:10" s="10" customFormat="1" ht="15" x14ac:dyDescent="0.25">
      <c r="A16" s="7">
        <v>1</v>
      </c>
      <c r="B16" s="6" t="s">
        <v>22</v>
      </c>
      <c r="C16" s="16">
        <v>365</v>
      </c>
      <c r="D16" s="16">
        <v>365</v>
      </c>
      <c r="E16" s="16">
        <v>365</v>
      </c>
      <c r="F16" s="11"/>
      <c r="G16" s="11"/>
      <c r="I16" s="11"/>
    </row>
    <row r="17" spans="1:9" s="23" customFormat="1" ht="15" x14ac:dyDescent="0.25">
      <c r="A17" s="7">
        <f>A16+1</f>
        <v>2</v>
      </c>
      <c r="B17" s="21" t="s">
        <v>60</v>
      </c>
      <c r="C17" s="22">
        <f>C18/C16</f>
        <v>0.54246575342465753</v>
      </c>
      <c r="D17" s="22">
        <f t="shared" ref="D17:G17" si="0">D18/D16</f>
        <v>0.54246575342465753</v>
      </c>
      <c r="E17" s="22">
        <f t="shared" si="0"/>
        <v>0.54246575342465753</v>
      </c>
      <c r="F17" s="11"/>
      <c r="G17" s="11"/>
      <c r="I17" s="24"/>
    </row>
    <row r="18" spans="1:9" s="23" customFormat="1" ht="15" x14ac:dyDescent="0.25">
      <c r="A18" s="7"/>
      <c r="B18" s="25" t="s">
        <v>57</v>
      </c>
      <c r="C18" s="26">
        <f>C19+C20</f>
        <v>198</v>
      </c>
      <c r="D18" s="26">
        <f>D19+D20</f>
        <v>198</v>
      </c>
      <c r="E18" s="26">
        <f>E19+E20</f>
        <v>198</v>
      </c>
      <c r="F18" s="11"/>
      <c r="G18" s="11"/>
      <c r="I18" s="24"/>
    </row>
    <row r="19" spans="1:9" s="23" customFormat="1" ht="15" x14ac:dyDescent="0.25">
      <c r="A19" s="7"/>
      <c r="B19" s="27" t="s">
        <v>55</v>
      </c>
      <c r="C19" s="28">
        <f>213*0.75</f>
        <v>159.75</v>
      </c>
      <c r="D19" s="28">
        <f>213*0.75</f>
        <v>159.75</v>
      </c>
      <c r="E19" s="28">
        <f>213*0.75</f>
        <v>159.75</v>
      </c>
      <c r="F19" s="11"/>
      <c r="G19" s="11"/>
      <c r="I19" s="24"/>
    </row>
    <row r="20" spans="1:9" s="23" customFormat="1" ht="15" x14ac:dyDescent="0.25">
      <c r="A20" s="7"/>
      <c r="B20" s="27" t="s">
        <v>56</v>
      </c>
      <c r="C20" s="26">
        <f>153*0.25</f>
        <v>38.25</v>
      </c>
      <c r="D20" s="26">
        <f>153*0.25</f>
        <v>38.25</v>
      </c>
      <c r="E20" s="26">
        <f>153*0.25</f>
        <v>38.25</v>
      </c>
      <c r="F20" s="11"/>
      <c r="G20" s="11"/>
      <c r="I20" s="24"/>
    </row>
    <row r="21" spans="1:9" s="10" customFormat="1" ht="15" x14ac:dyDescent="0.25">
      <c r="A21" s="7">
        <f>A17+1</f>
        <v>3</v>
      </c>
      <c r="B21" s="6" t="s">
        <v>11</v>
      </c>
      <c r="C21" s="29">
        <f>C16*C17</f>
        <v>198</v>
      </c>
      <c r="D21" s="29">
        <f>D16*D17</f>
        <v>198</v>
      </c>
      <c r="E21" s="29">
        <f>E16*E17</f>
        <v>198</v>
      </c>
      <c r="F21" s="11"/>
      <c r="G21" s="11"/>
      <c r="H21" s="30"/>
      <c r="I21" s="11"/>
    </row>
    <row r="22" spans="1:9" s="10" customFormat="1" ht="15" x14ac:dyDescent="0.25">
      <c r="A22" s="7">
        <f t="shared" ref="A22:A33" si="1">A21+1</f>
        <v>4</v>
      </c>
      <c r="B22" s="6" t="s">
        <v>32</v>
      </c>
      <c r="C22" s="16">
        <v>1200000</v>
      </c>
      <c r="D22" s="16">
        <v>1300000</v>
      </c>
      <c r="E22" s="16">
        <v>1400000</v>
      </c>
      <c r="F22" s="11"/>
      <c r="G22" s="11"/>
      <c r="H22" s="30"/>
      <c r="I22" s="11"/>
    </row>
    <row r="23" spans="1:9" s="10" customFormat="1" ht="15" x14ac:dyDescent="0.25">
      <c r="A23" s="7">
        <f t="shared" si="1"/>
        <v>5</v>
      </c>
      <c r="B23" s="6" t="s">
        <v>25</v>
      </c>
      <c r="C23" s="16">
        <v>6</v>
      </c>
      <c r="D23" s="16">
        <v>6</v>
      </c>
      <c r="E23" s="16">
        <v>6</v>
      </c>
      <c r="F23" s="11"/>
      <c r="G23" s="11"/>
      <c r="H23" s="30"/>
      <c r="I23" s="11"/>
    </row>
    <row r="24" spans="1:9" s="10" customFormat="1" ht="15" x14ac:dyDescent="0.25">
      <c r="A24" s="7">
        <f t="shared" si="1"/>
        <v>6</v>
      </c>
      <c r="B24" s="6" t="s">
        <v>24</v>
      </c>
      <c r="C24" s="16">
        <f>C22*C23</f>
        <v>7200000</v>
      </c>
      <c r="D24" s="16">
        <f>D22*D23</f>
        <v>7800000</v>
      </c>
      <c r="E24" s="16">
        <f>E22*E23</f>
        <v>8400000</v>
      </c>
      <c r="F24" s="11"/>
      <c r="G24" s="11"/>
      <c r="H24" s="30"/>
      <c r="I24" s="11"/>
    </row>
    <row r="25" spans="1:9" s="10" customFormat="1" ht="15" x14ac:dyDescent="0.25">
      <c r="A25" s="7">
        <f t="shared" si="1"/>
        <v>7</v>
      </c>
      <c r="B25" s="6" t="s">
        <v>31</v>
      </c>
      <c r="C25" s="16">
        <f>C21*C24</f>
        <v>1425600000</v>
      </c>
      <c r="D25" s="16">
        <f>D21*D24</f>
        <v>1544400000</v>
      </c>
      <c r="E25" s="16">
        <f>E21*E24</f>
        <v>1663200000</v>
      </c>
      <c r="F25" s="11"/>
      <c r="G25" s="11"/>
      <c r="I25" s="11"/>
    </row>
    <row r="26" spans="1:9" s="10" customFormat="1" ht="15" x14ac:dyDescent="0.25">
      <c r="A26" s="7">
        <f t="shared" si="1"/>
        <v>8</v>
      </c>
      <c r="B26" s="6" t="s">
        <v>23</v>
      </c>
      <c r="C26" s="16">
        <f>5600*C11*12</f>
        <v>11760000</v>
      </c>
      <c r="D26" s="16">
        <f t="shared" ref="D26:G27" si="2">C26</f>
        <v>11760000</v>
      </c>
      <c r="E26" s="16">
        <f t="shared" si="2"/>
        <v>11760000</v>
      </c>
      <c r="F26" s="11"/>
      <c r="G26" s="11"/>
      <c r="I26" s="11"/>
    </row>
    <row r="27" spans="1:9" s="10" customFormat="1" ht="15" x14ac:dyDescent="0.25">
      <c r="A27" s="7">
        <f>A26+1</f>
        <v>9</v>
      </c>
      <c r="B27" s="6" t="s">
        <v>58</v>
      </c>
      <c r="C27" s="16">
        <f>H27*12</f>
        <v>72000000</v>
      </c>
      <c r="D27" s="31">
        <f t="shared" si="2"/>
        <v>72000000</v>
      </c>
      <c r="E27" s="31">
        <f t="shared" si="2"/>
        <v>72000000</v>
      </c>
      <c r="F27" s="11"/>
      <c r="G27" s="11"/>
      <c r="H27" s="10">
        <v>6000000</v>
      </c>
      <c r="I27" s="11"/>
    </row>
    <row r="28" spans="1:9" s="10" customFormat="1" ht="15" x14ac:dyDescent="0.25">
      <c r="A28" s="7">
        <f>A27+1</f>
        <v>10</v>
      </c>
      <c r="B28" s="6" t="s">
        <v>13</v>
      </c>
      <c r="C28" s="16">
        <f>C25-C26-C27</f>
        <v>1341840000</v>
      </c>
      <c r="D28" s="16">
        <f>D25-D26-D27</f>
        <v>1460640000</v>
      </c>
      <c r="E28" s="16">
        <f>E25-E26-E27</f>
        <v>1579440000</v>
      </c>
      <c r="F28" s="11"/>
      <c r="G28" s="11"/>
      <c r="I28" s="11"/>
    </row>
    <row r="29" spans="1:9" s="10" customFormat="1" ht="15" x14ac:dyDescent="0.25">
      <c r="A29" s="7">
        <f t="shared" si="1"/>
        <v>11</v>
      </c>
      <c r="B29" s="6" t="s">
        <v>59</v>
      </c>
      <c r="C29" s="16">
        <f>C28*70%</f>
        <v>939288000</v>
      </c>
      <c r="D29" s="16">
        <f>D28*70%</f>
        <v>1022447999.9999999</v>
      </c>
      <c r="E29" s="16">
        <f>E28*70%</f>
        <v>1105608000</v>
      </c>
      <c r="F29" s="11"/>
      <c r="G29" s="11"/>
      <c r="H29" s="32"/>
      <c r="I29" s="11"/>
    </row>
    <row r="30" spans="1:9" s="23" customFormat="1" ht="30.75" customHeight="1" x14ac:dyDescent="0.25">
      <c r="A30" s="45">
        <f t="shared" si="1"/>
        <v>12</v>
      </c>
      <c r="B30" s="46" t="s">
        <v>14</v>
      </c>
      <c r="C30" s="47">
        <f>C29/$C$6</f>
        <v>0.15654799999999999</v>
      </c>
      <c r="D30" s="47">
        <f>D29/$C$6</f>
        <v>0.17040799999999998</v>
      </c>
      <c r="E30" s="47">
        <f>E29/$C$6</f>
        <v>0.18426799999999999</v>
      </c>
      <c r="I30" s="24"/>
    </row>
    <row r="31" spans="1:9" s="23" customFormat="1" ht="15" x14ac:dyDescent="0.25">
      <c r="A31" s="7">
        <f t="shared" si="1"/>
        <v>13</v>
      </c>
      <c r="B31" s="21" t="s">
        <v>62</v>
      </c>
      <c r="C31" s="33">
        <f>(C30+D30+E30+F30+G30)/5</f>
        <v>0.10224479999999998</v>
      </c>
      <c r="D31" s="34">
        <f>C30*3</f>
        <v>0.46964399999999995</v>
      </c>
      <c r="E31" s="35"/>
      <c r="F31" s="35"/>
      <c r="G31" s="36"/>
      <c r="I31" s="24"/>
    </row>
    <row r="32" spans="1:9" s="10" customFormat="1" ht="15" x14ac:dyDescent="0.25">
      <c r="A32" s="7">
        <f t="shared" si="1"/>
        <v>14</v>
      </c>
      <c r="B32" s="6" t="s">
        <v>63</v>
      </c>
      <c r="C32" s="15">
        <f>SUM(C28:G28)</f>
        <v>4381920000</v>
      </c>
      <c r="D32" s="30"/>
      <c r="E32" s="37"/>
      <c r="F32" s="11"/>
      <c r="G32" s="38"/>
      <c r="I32" s="11"/>
    </row>
    <row r="33" spans="1:9" s="10" customFormat="1" ht="15" x14ac:dyDescent="0.25">
      <c r="A33" s="7">
        <f t="shared" si="1"/>
        <v>15</v>
      </c>
      <c r="B33" s="6" t="s">
        <v>64</v>
      </c>
      <c r="C33" s="15">
        <f>SUM(C29:G29)</f>
        <v>3067344000</v>
      </c>
      <c r="E33" s="39"/>
      <c r="F33" s="30"/>
      <c r="G33" s="11"/>
      <c r="I33" s="11"/>
    </row>
    <row r="34" spans="1:9" s="10" customFormat="1" ht="15" x14ac:dyDescent="0.25">
      <c r="C34" s="11"/>
      <c r="G34" s="11"/>
      <c r="I34" s="11"/>
    </row>
    <row r="35" spans="1:9" s="10" customFormat="1" ht="15" x14ac:dyDescent="0.25">
      <c r="C35" s="11"/>
      <c r="D35" s="40"/>
      <c r="F35" s="13"/>
      <c r="G35" s="11"/>
      <c r="I35" s="11"/>
    </row>
    <row r="36" spans="1:9" s="10" customFormat="1" ht="15" x14ac:dyDescent="0.25">
      <c r="C36" s="11"/>
      <c r="D36" s="40"/>
      <c r="F36" s="13"/>
      <c r="G36" s="11"/>
      <c r="I36" s="11"/>
    </row>
    <row r="37" spans="1:9" s="10" customFormat="1" ht="15" x14ac:dyDescent="0.25">
      <c r="C37" s="11"/>
      <c r="G37" s="11"/>
      <c r="I37" s="11"/>
    </row>
  </sheetData>
  <mergeCells count="3">
    <mergeCell ref="A2:G2"/>
    <mergeCell ref="A6:B6"/>
    <mergeCell ref="A11:B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2"/>
  <sheetViews>
    <sheetView workbookViewId="0">
      <selection activeCell="B16" sqref="B16"/>
    </sheetView>
  </sheetViews>
  <sheetFormatPr defaultRowHeight="15.75" x14ac:dyDescent="0.25"/>
  <cols>
    <col min="1" max="1" width="9" style="1"/>
    <col min="2" max="2" width="80.125" style="1" customWidth="1"/>
    <col min="3" max="3" width="40" style="1" customWidth="1"/>
    <col min="4" max="16384" width="9" style="1"/>
  </cols>
  <sheetData>
    <row r="2" spans="1:3" ht="20.25" x14ac:dyDescent="0.25">
      <c r="B2" s="4" t="s">
        <v>36</v>
      </c>
    </row>
    <row r="3" spans="1:3" ht="47.25" x14ac:dyDescent="0.25">
      <c r="B3" s="3" t="s">
        <v>43</v>
      </c>
    </row>
    <row r="4" spans="1:3" x14ac:dyDescent="0.25">
      <c r="A4" s="5">
        <v>1</v>
      </c>
      <c r="B4" s="5" t="s">
        <v>35</v>
      </c>
    </row>
    <row r="5" spans="1:3" ht="90" x14ac:dyDescent="0.25">
      <c r="B5" s="2" t="s">
        <v>37</v>
      </c>
    </row>
    <row r="6" spans="1:3" ht="31.5" x14ac:dyDescent="0.25">
      <c r="B6" s="1" t="s">
        <v>38</v>
      </c>
    </row>
    <row r="8" spans="1:3" x14ac:dyDescent="0.25">
      <c r="A8" s="5">
        <v>2</v>
      </c>
      <c r="B8" s="5" t="s">
        <v>39</v>
      </c>
    </row>
    <row r="9" spans="1:3" x14ac:dyDescent="0.25">
      <c r="B9" s="1" t="s">
        <v>40</v>
      </c>
    </row>
    <row r="10" spans="1:3" x14ac:dyDescent="0.25">
      <c r="B10" s="1" t="s">
        <v>41</v>
      </c>
    </row>
    <row r="11" spans="1:3" x14ac:dyDescent="0.25">
      <c r="B11" s="1" t="s">
        <v>42</v>
      </c>
    </row>
    <row r="12" spans="1:3" x14ac:dyDescent="0.25">
      <c r="B12" s="1" t="s">
        <v>44</v>
      </c>
    </row>
    <row r="14" spans="1:3" x14ac:dyDescent="0.25">
      <c r="A14" s="5">
        <v>3</v>
      </c>
      <c r="B14" s="5" t="s">
        <v>45</v>
      </c>
    </row>
    <row r="15" spans="1:3" x14ac:dyDescent="0.25">
      <c r="A15" s="1">
        <v>3.1</v>
      </c>
      <c r="B15" s="1" t="s">
        <v>46</v>
      </c>
    </row>
    <row r="16" spans="1:3" ht="141.75" x14ac:dyDescent="0.25">
      <c r="B16" s="1" t="s">
        <v>48</v>
      </c>
      <c r="C16" s="1" t="s">
        <v>47</v>
      </c>
    </row>
    <row r="17" spans="1:3" x14ac:dyDescent="0.25">
      <c r="A17" s="1">
        <v>3.2</v>
      </c>
      <c r="B17" s="1" t="s">
        <v>49</v>
      </c>
    </row>
    <row r="18" spans="1:3" ht="94.5" x14ac:dyDescent="0.25">
      <c r="B18" s="1" t="s">
        <v>51</v>
      </c>
      <c r="C18" s="1" t="s">
        <v>50</v>
      </c>
    </row>
    <row r="20" spans="1:3" x14ac:dyDescent="0.25">
      <c r="A20" s="1">
        <v>4</v>
      </c>
      <c r="B20" s="1" t="s">
        <v>52</v>
      </c>
    </row>
    <row r="21" spans="1:3" ht="267.75" x14ac:dyDescent="0.25">
      <c r="B21" s="1" t="s">
        <v>53</v>
      </c>
    </row>
    <row r="22" spans="1:3" ht="267.75" x14ac:dyDescent="0.25">
      <c r="B22" s="1" t="s">
        <v>54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52" sqref="B52"/>
    </sheetView>
  </sheetViews>
  <sheetFormatPr defaultRowHeight="15.75" x14ac:dyDescent="0.25"/>
  <cols>
    <col min="2" max="2" width="57.25" customWidth="1"/>
    <col min="3" max="3" width="56.375"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Dòng tiền cho thuê</vt:lpstr>
      <vt:lpstr>Phương án HTLS của CĐT</vt:lpstr>
      <vt:lpstr>Sheet3</vt:lpstr>
      <vt:lpstr>Nguồn thông tin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Admin</cp:lastModifiedBy>
  <dcterms:created xsi:type="dcterms:W3CDTF">2017-05-04T13:39:35Z</dcterms:created>
  <dcterms:modified xsi:type="dcterms:W3CDTF">2020-07-04T15:22:43Z</dcterms:modified>
</cp:coreProperties>
</file>